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7935"/>
  </bookViews>
  <sheets>
    <sheet name="Cover" sheetId="9" r:id="rId1"/>
    <sheet name="Question" sheetId="6" r:id="rId2"/>
    <sheet name="Assumption" sheetId="7" r:id="rId3"/>
    <sheet name="Solution" sheetId="8" r:id="rId4"/>
  </sheets>
  <externalReferences>
    <externalReference r:id="rId5"/>
    <externalReference r:id="rId6"/>
    <externalReference r:id="rId7"/>
    <externalReference r:id="rId8"/>
    <externalReference r:id="rId9"/>
    <externalReference r:id="rId10"/>
  </externalReferences>
  <definedNames>
    <definedName name="aa" localSheetId="0">#REF!</definedName>
    <definedName name="aa">#REF!</definedName>
    <definedName name="abc" localSheetId="0">#REF!</definedName>
    <definedName name="abc">#REF!</definedName>
    <definedName name="Apr" localSheetId="0">'[1]Intersector Operator'!$C$11:$G$11</definedName>
    <definedName name="Apr">'[1]Intersector Operator'!$C$11:$G$11</definedName>
    <definedName name="BoomName" localSheetId="0">[1]VLOOKUP!$B$31:$B$39</definedName>
    <definedName name="BoomName">[1]VLOOKUP!$B$31:$B$39</definedName>
    <definedName name="CCF">#REF!</definedName>
    <definedName name="CCFNew">#REF!</definedName>
    <definedName name="Costs_per_Unit">#REF!</definedName>
    <definedName name="_xlnm.Criteria" localSheetId="0">'[2]Any-Column Lookup'!#REF!</definedName>
    <definedName name="_xlnm.Criteria">'[2]Any-Column Lookup'!#REF!</definedName>
    <definedName name="_xlnm.Database">#REF!</definedName>
    <definedName name="Dept03" localSheetId="0">'[1]Intersector Operator'!$E$8:$E$19</definedName>
    <definedName name="Dept03">'[1]Intersector Operator'!$E$8:$E$19</definedName>
    <definedName name="Dept04" localSheetId="0">'[1]Intersector Operator'!$F$8:$F$19</definedName>
    <definedName name="Dept04">'[1]Intersector Operator'!$F$8:$F$19</definedName>
    <definedName name="Fac">#REF!</definedName>
    <definedName name="FebSales">#REF!</definedName>
    <definedName name="iemr">#REF!</definedName>
    <definedName name="JanSales">#REF!</definedName>
    <definedName name="k" localSheetId="0">Cover!p</definedName>
    <definedName name="k">Cover!p</definedName>
    <definedName name="MarSales" localSheetId="0">#REF!</definedName>
    <definedName name="MarSales">#REF!</definedName>
    <definedName name="Max_CFA" localSheetId="0">#REF!</definedName>
    <definedName name="Max_CFA">#REF!</definedName>
    <definedName name="Max_FRMPRM">#REF!</definedName>
    <definedName name="May" localSheetId="0">'[1]Intersector Operator'!$C$12:$G$12</definedName>
    <definedName name="May">'[1]Intersector Operator'!$C$12:$G$12</definedName>
    <definedName name="NAME" localSheetId="0">[1]Table1!$A$1:$B$4</definedName>
    <definedName name="NAME">[1]Table1!$A$1:$B$4</definedName>
    <definedName name="NFB">#REF!</definedName>
    <definedName name="p" localSheetId="0">INDEX(#REF!,MATCH(#REF!,#REF!,0),1)</definedName>
    <definedName name="p">INDEX(#REF!,MATCH(#REF!,#REF!,0),1)</definedName>
    <definedName name="Pristine_Course">#REF!</definedName>
    <definedName name="Pristine_Month" localSheetId="0">'[3]D-I'!$K$3:$K$5</definedName>
    <definedName name="Pristine_Month">'[3]D-I'!$K$3:$K$5</definedName>
    <definedName name="Pristine_product" localSheetId="0">'[4]D-I'!$I$3:$I$6</definedName>
    <definedName name="Pristine_product">'[4]D-I'!$I$3:$I$6</definedName>
    <definedName name="pristine_region" localSheetId="0">'[4]D-I'!$G$3:$G$7</definedName>
    <definedName name="pristine_region">'[4]D-I'!$G$3:$G$7</definedName>
    <definedName name="product">#REF!</definedName>
    <definedName name="Prov">#REF!</definedName>
    <definedName name="RAROC">#REF!</definedName>
    <definedName name="Rating">#REF!</definedName>
    <definedName name="region">#REF!</definedName>
    <definedName name="RR">#REF!</definedName>
    <definedName name="RW">#REF!</definedName>
    <definedName name="ss">#REF!</definedName>
    <definedName name="Tax" localSheetId="0">[1]VLOOKUP!$I$70:$M$77</definedName>
    <definedName name="Tax">[1]VLOOKUP!$I$70:$M$77</definedName>
    <definedName name="Tenor">#REF!</definedName>
    <definedName name="test" localSheetId="0">'[5]Scroll Bars and Spinners'!#REF!</definedName>
    <definedName name="test">'[5]Scroll Bars and Spinners'!#REF!</definedName>
    <definedName name="TL">#REF!</definedName>
    <definedName name="Total_Costs" localSheetId="0">'[6]Break Even (Solver)'!$B$10:$C$10</definedName>
    <definedName name="Total_Costs">'[6]Break Even (Solver)'!$B$10:$C$10</definedName>
    <definedName name="Total_Revenue">#REF!</definedName>
    <definedName name="valuevx">42.314159</definedName>
    <definedName name="WC">#REF!</definedName>
    <definedName name="WCFB">#REF!</definedName>
  </definedNames>
  <calcPr calcId="144525"/>
</workbook>
</file>

<file path=xl/calcChain.xml><?xml version="1.0" encoding="utf-8"?>
<calcChain xmlns="http://schemas.openxmlformats.org/spreadsheetml/2006/main">
  <c r="F43" i="8" l="1"/>
  <c r="F33" i="8"/>
  <c r="F32" i="8"/>
  <c r="F28" i="8"/>
  <c r="F27" i="8"/>
  <c r="F21" i="8"/>
  <c r="F16" i="8"/>
  <c r="F15" i="8"/>
  <c r="F7" i="8"/>
  <c r="F11" i="8" s="1"/>
  <c r="F46" i="8" l="1"/>
  <c r="F35" i="8"/>
  <c r="F37" i="8" s="1"/>
  <c r="F29" i="8"/>
  <c r="F30" i="8" s="1"/>
  <c r="F17" i="8"/>
  <c r="F18" i="8" s="1"/>
  <c r="F20" i="8" s="1"/>
  <c r="F22" i="8" s="1"/>
  <c r="F8" i="8"/>
  <c r="F9" i="8" s="1"/>
  <c r="F12" i="8" s="1"/>
  <c r="F36" i="8" l="1"/>
  <c r="F38" i="8" s="1"/>
  <c r="F40" i="8" s="1"/>
</calcChain>
</file>

<file path=xl/sharedStrings.xml><?xml version="1.0" encoding="utf-8"?>
<sst xmlns="http://schemas.openxmlformats.org/spreadsheetml/2006/main" count="128" uniqueCount="102">
  <si>
    <t>Question</t>
  </si>
  <si>
    <t>Options</t>
  </si>
  <si>
    <t>A</t>
  </si>
  <si>
    <t>B</t>
  </si>
  <si>
    <t>C</t>
  </si>
  <si>
    <t xml:space="preserve">Q1. </t>
  </si>
  <si>
    <t xml:space="preserve">Q2. </t>
  </si>
  <si>
    <t xml:space="preserve">Q4. </t>
  </si>
  <si>
    <t>Q6.</t>
  </si>
  <si>
    <t>Xcel CFA® Open Workbook Series</t>
  </si>
  <si>
    <t xml:space="preserve">Master CFA Concepts Using MS Excel </t>
  </si>
  <si>
    <t>Contact Us:</t>
  </si>
  <si>
    <t>help@edupristine.com</t>
  </si>
  <si>
    <t>© Pristine</t>
  </si>
  <si>
    <t xml:space="preserve">CFA Institute, CFA®, and Chartered Financial Analyst® are trademarks owned by CFA Institute. </t>
  </si>
  <si>
    <t>CFA Institute does not endorse, promote, or warrant the accuracy or quality of the products or services offered by Pristine.</t>
  </si>
  <si>
    <t>Q3.</t>
  </si>
  <si>
    <t>Assumptions</t>
  </si>
  <si>
    <t xml:space="preserve">Q5. </t>
  </si>
  <si>
    <t>Derivatives</t>
  </si>
  <si>
    <t>Value</t>
  </si>
  <si>
    <t>Q1. Calculate the value of the forward contract on fixed income security after 150 days for long position</t>
  </si>
  <si>
    <t>Q2. Was the calculation for cash settlement of 1x5 FRA accurate?</t>
  </si>
  <si>
    <t>Yes</t>
  </si>
  <si>
    <t>No</t>
  </si>
  <si>
    <t>Data insufficient</t>
  </si>
  <si>
    <t>Q3. Calculate the present value of the 2x3 FRA for Market Share</t>
  </si>
  <si>
    <t>Q4. Calculate the no-arbitrage price for the currency forward contract</t>
  </si>
  <si>
    <t>Q5. Calculate the value of the currency forward contract after 30 days for long position</t>
  </si>
  <si>
    <t>Q6. Forward contracts are sometimes not preferred due to credit risk. The credit risk is indicated by</t>
  </si>
  <si>
    <t>Market value</t>
  </si>
  <si>
    <t>Margin amount</t>
  </si>
  <si>
    <t>Interest rate</t>
  </si>
  <si>
    <t>Forward contract on Fixed Income Security</t>
  </si>
  <si>
    <t>Coupon rate per annum, paid semi-annually</t>
  </si>
  <si>
    <r>
      <t>Spot Price at inception (S</t>
    </r>
    <r>
      <rPr>
        <vertAlign val="subscript"/>
        <sz val="11"/>
        <color theme="1"/>
        <rFont val="Calibri"/>
        <family val="2"/>
        <scheme val="minor"/>
      </rPr>
      <t>0</t>
    </r>
    <r>
      <rPr>
        <sz val="11"/>
        <color theme="1"/>
        <rFont val="Calibri"/>
        <family val="2"/>
        <scheme val="minor"/>
      </rPr>
      <t>)</t>
    </r>
  </si>
  <si>
    <t>Number of days passed since inception</t>
  </si>
  <si>
    <r>
      <t>Spot price after 150 days (S</t>
    </r>
    <r>
      <rPr>
        <vertAlign val="subscript"/>
        <sz val="11"/>
        <color theme="1"/>
        <rFont val="Calibri"/>
        <family val="2"/>
        <scheme val="minor"/>
      </rPr>
      <t>t</t>
    </r>
    <r>
      <rPr>
        <sz val="11"/>
        <color theme="1"/>
        <rFont val="Calibri"/>
        <family val="2"/>
        <scheme val="minor"/>
      </rPr>
      <t>)</t>
    </r>
  </si>
  <si>
    <t>Number of days passed since inception (t)</t>
  </si>
  <si>
    <r>
      <t>Risk free rate (R</t>
    </r>
    <r>
      <rPr>
        <vertAlign val="subscript"/>
        <sz val="11"/>
        <color theme="1"/>
        <rFont val="Calibri"/>
        <family val="2"/>
        <scheme val="minor"/>
      </rPr>
      <t>f</t>
    </r>
    <r>
      <rPr>
        <sz val="11"/>
        <color theme="1"/>
        <rFont val="Calibri"/>
        <family val="2"/>
        <scheme val="minor"/>
      </rPr>
      <t>)</t>
    </r>
  </si>
  <si>
    <t>Forward contract term in days (T)</t>
  </si>
  <si>
    <t>1x5 FRA</t>
  </si>
  <si>
    <t>Contract term in days</t>
  </si>
  <si>
    <t>Number of days until underlying loan settlement</t>
  </si>
  <si>
    <t>Number of days until expiry</t>
  </si>
  <si>
    <t>30-day LIBOR rate</t>
  </si>
  <si>
    <t>150-day LIBOR rate</t>
  </si>
  <si>
    <t>Principal invested</t>
  </si>
  <si>
    <t>120-day LIBOR rate on expiry</t>
  </si>
  <si>
    <t>Cash payment received</t>
  </si>
  <si>
    <t>2x3 FRA</t>
  </si>
  <si>
    <t>60-day LIBOR rate</t>
  </si>
  <si>
    <t>35-day LIBOR rate</t>
  </si>
  <si>
    <t>65-day LIBOR rate</t>
  </si>
  <si>
    <t>Currency Forward Contract</t>
  </si>
  <si>
    <t>Risk free rate in India</t>
  </si>
  <si>
    <t>Risk free rate in USA</t>
  </si>
  <si>
    <t>Current spot exchange rate ($/INR)</t>
  </si>
  <si>
    <t>No. of days after which value has to be calculated</t>
  </si>
  <si>
    <t>Spot rate after 30 days ($/INR)</t>
  </si>
  <si>
    <t>Learn the following in this sheet:
• To calculate the value of a forward contract on a fixed income security, FRA and currency forward contract
• To identify the key parameter that affects the credit risk</t>
  </si>
  <si>
    <t>Face value of bond</t>
  </si>
  <si>
    <t>Present value of expected coupon payment</t>
  </si>
  <si>
    <t>Expected Coupon payment after 182 days</t>
  </si>
  <si>
    <r>
      <t>No. of days for 1</t>
    </r>
    <r>
      <rPr>
        <vertAlign val="superscript"/>
        <sz val="11"/>
        <color theme="1"/>
        <rFont val="Calibri"/>
        <family val="2"/>
        <scheme val="minor"/>
      </rPr>
      <t>st</t>
    </r>
    <r>
      <rPr>
        <sz val="11"/>
        <color theme="1"/>
        <rFont val="Calibri"/>
        <family val="2"/>
        <scheme val="minor"/>
      </rPr>
      <t xml:space="preserve"> coupon payment</t>
    </r>
  </si>
  <si>
    <t>Forward price of contract (FP)</t>
  </si>
  <si>
    <t>P.V. of coupon payment after 150 days</t>
  </si>
  <si>
    <r>
      <t>Only 1</t>
    </r>
    <r>
      <rPr>
        <vertAlign val="superscript"/>
        <sz val="11"/>
        <color theme="1"/>
        <rFont val="Calibri"/>
        <family val="2"/>
        <scheme val="minor"/>
      </rPr>
      <t>st</t>
    </r>
    <r>
      <rPr>
        <sz val="11"/>
        <color theme="1"/>
        <rFont val="Calibri"/>
        <family val="2"/>
        <scheme val="minor"/>
      </rPr>
      <t xml:space="preserve"> coupon payment is relevant here</t>
    </r>
  </si>
  <si>
    <t>Value of contract after 150 days</t>
  </si>
  <si>
    <t>Actual (unannualized) rate on 30-day loan</t>
  </si>
  <si>
    <t>Actual (unannualized) rate on 150-day loan</t>
  </si>
  <si>
    <t>Actual rate on 120-day loan (from 30-150 days)</t>
  </si>
  <si>
    <t>Actual Annualized rate on 120-day loan</t>
  </si>
  <si>
    <t>Interest saving at end of loan term period</t>
  </si>
  <si>
    <r>
      <t>Cash settlement on 30</t>
    </r>
    <r>
      <rPr>
        <vertAlign val="superscript"/>
        <sz val="11"/>
        <color theme="1"/>
        <rFont val="Calibri"/>
        <family val="2"/>
        <scheme val="minor"/>
      </rPr>
      <t>th</t>
    </r>
    <r>
      <rPr>
        <sz val="11"/>
        <color theme="1"/>
        <rFont val="Calibri"/>
        <family val="2"/>
        <scheme val="minor"/>
      </rPr>
      <t xml:space="preserve"> day</t>
    </r>
  </si>
  <si>
    <t>Actual (unannualized) 120-day rate on expiry</t>
  </si>
  <si>
    <t>Hence answer is Option B - No</t>
  </si>
  <si>
    <t>Actual (unannualized) rate on 60-day loan</t>
  </si>
  <si>
    <t>Actual (unannualized) rate on 90-day loan</t>
  </si>
  <si>
    <t>90-day LIBOR rate</t>
  </si>
  <si>
    <t>Actual rate on 30-day loan (from 60-90 days)</t>
  </si>
  <si>
    <t>Actual Annualized rate on 30-day loan</t>
  </si>
  <si>
    <t>New FRA price on 30-day loan, after 25 days</t>
  </si>
  <si>
    <t>Number of days of 35-day LIBOR rate</t>
  </si>
  <si>
    <t>Number of days of 65-day LIBOR rate</t>
  </si>
  <si>
    <t>Actual (unannualized) rate on 35-day loan</t>
  </si>
  <si>
    <t>Actual (unannualized) rate on 65-day loan</t>
  </si>
  <si>
    <r>
      <t>Value of contract on 25</t>
    </r>
    <r>
      <rPr>
        <vertAlign val="superscript"/>
        <sz val="11"/>
        <color theme="1"/>
        <rFont val="Calibri"/>
        <family val="2"/>
        <scheme val="minor"/>
      </rPr>
      <t>th</t>
    </r>
    <r>
      <rPr>
        <sz val="11"/>
        <color theme="1"/>
        <rFont val="Calibri"/>
        <family val="2"/>
        <scheme val="minor"/>
      </rPr>
      <t xml:space="preserve"> day</t>
    </r>
  </si>
  <si>
    <t>Discount rate for interest savings, for 65 days</t>
  </si>
  <si>
    <t>Since Market Share is short, value of contract is</t>
  </si>
  <si>
    <t>Forward rate for 250-day contract ($/INR)</t>
  </si>
  <si>
    <t>Value of contract after 30 days</t>
  </si>
  <si>
    <t>Price ($/INR)</t>
  </si>
  <si>
    <t>Value ($/INR)</t>
  </si>
  <si>
    <t>Hence answer is Option B - Market value</t>
  </si>
  <si>
    <t xml:space="preserve">     Compute using difference between actual rate and market rate</t>
  </si>
  <si>
    <t xml:space="preserve">     Compute using difference between actual rate and new FRA rate</t>
  </si>
  <si>
    <t xml:space="preserve">Market value is a meassure of credit risk borne by the  </t>
  </si>
  <si>
    <t>party to which cash payment has to be made to setlle the contract</t>
  </si>
  <si>
    <t>Reading 64</t>
  </si>
  <si>
    <r>
      <t>Visit</t>
    </r>
    <r>
      <rPr>
        <sz val="11"/>
        <color rgb="FF4F81BD"/>
        <rFont val="Calibri"/>
        <family val="2"/>
      </rPr>
      <t xml:space="preserve"> </t>
    </r>
    <r>
      <rPr>
        <b/>
        <sz val="11"/>
        <color rgb="FF4F81BD"/>
        <rFont val="Calibri"/>
        <family val="2"/>
      </rPr>
      <t>www.edupristine.com</t>
    </r>
    <r>
      <rPr>
        <sz val="11"/>
        <rFont val="Calibri"/>
        <family val="2"/>
      </rPr>
      <t xml:space="preserve"> to download more spreadsheets from our </t>
    </r>
    <r>
      <rPr>
        <b/>
        <sz val="11"/>
        <rFont val="Calibri"/>
        <family val="2"/>
      </rPr>
      <t xml:space="preserve">Xcel in CFA – Workbook Series </t>
    </r>
  </si>
  <si>
    <t>Forward Markets and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</si>
</sst>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14009]d/m/yy;@"/>
    <numFmt numFmtId="168" formatCode="_([$€-2]* #,##0.00_);_([$€-2]* \(#,##0.00\);_([$€-2]* &quot;-&quot;??_)"/>
    <numFmt numFmtId="169" formatCode="&quot;FY&quot;\ ####"/>
    <numFmt numFmtId="170" formatCode="[$$-409]#,##0.00"/>
    <numFmt numFmtId="171" formatCode="[$$-409]#,##0.0_ ;\-[$$-409]#,##0.0\ "/>
    <numFmt numFmtId="172" formatCode="0.00000000000000000%"/>
    <numFmt numFmtId="173" formatCode="0.000%"/>
    <numFmt numFmtId="174" formatCode="0.000000"/>
    <numFmt numFmtId="175" formatCode="0.00000"/>
    <numFmt numFmtId="176" formatCode="#,##0.00000"/>
    <numFmt numFmtId="177" formatCode="#,##0.000000"/>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sz val="10"/>
      <color theme="4"/>
      <name val="Arial"/>
      <family val="2"/>
    </font>
    <font>
      <b/>
      <i/>
      <sz val="11"/>
      <color theme="1"/>
      <name val="Calibri"/>
      <family val="2"/>
      <scheme val="minor"/>
    </font>
    <font>
      <sz val="10"/>
      <name val="Arial"/>
      <family val="2"/>
    </font>
    <font>
      <b/>
      <sz val="12"/>
      <name val="Calibri"/>
      <family val="2"/>
      <scheme val="minor"/>
    </font>
    <font>
      <b/>
      <sz val="10"/>
      <name val="Verdana"/>
      <family val="2"/>
    </font>
    <font>
      <sz val="10"/>
      <name val="Verdana"/>
      <family val="2"/>
    </font>
    <font>
      <sz val="10"/>
      <color indexed="8"/>
      <name val="Verdana"/>
      <family val="2"/>
    </font>
    <font>
      <sz val="11"/>
      <color indexed="8"/>
      <name val="Calibri"/>
      <family val="2"/>
    </font>
    <font>
      <sz val="8"/>
      <name val="Verdana"/>
      <family val="2"/>
    </font>
    <font>
      <sz val="8"/>
      <color indexed="53"/>
      <name val="Verdana"/>
      <family val="2"/>
    </font>
    <font>
      <sz val="8"/>
      <name val="Comic Sans MS"/>
      <family val="4"/>
    </font>
    <font>
      <b/>
      <sz val="8"/>
      <name val="Comic Sans MS"/>
      <family val="4"/>
    </font>
    <font>
      <sz val="10"/>
      <color indexed="55"/>
      <name val="Arial"/>
      <family val="2"/>
    </font>
    <font>
      <b/>
      <sz val="10"/>
      <color indexed="9"/>
      <name val="Verdana"/>
      <family val="2"/>
    </font>
    <font>
      <sz val="10"/>
      <name val="Tahoma"/>
      <family val="2"/>
    </font>
    <font>
      <b/>
      <sz val="9"/>
      <color indexed="23"/>
      <name val="Verdana"/>
      <family val="2"/>
    </font>
    <font>
      <sz val="9"/>
      <color indexed="23"/>
      <name val="Verdana"/>
      <family val="2"/>
    </font>
    <font>
      <sz val="14"/>
      <color indexed="23"/>
      <name val="Verdana"/>
      <family val="2"/>
    </font>
    <font>
      <b/>
      <sz val="10"/>
      <color indexed="23"/>
      <name val="Verdana"/>
      <family val="2"/>
    </font>
    <font>
      <b/>
      <sz val="10"/>
      <name val="Comic Sans MS"/>
      <family val="4"/>
    </font>
    <font>
      <sz val="12"/>
      <color theme="0"/>
      <name val="Calibri"/>
      <family val="2"/>
      <scheme val="minor"/>
    </font>
    <font>
      <b/>
      <sz val="12"/>
      <color theme="0"/>
      <name val="Calibri"/>
      <family val="2"/>
      <scheme val="minor"/>
    </font>
    <font>
      <b/>
      <i/>
      <sz val="10"/>
      <name val="Calibri"/>
      <family val="2"/>
      <scheme val="minor"/>
    </font>
    <font>
      <sz val="11"/>
      <color theme="3"/>
      <name val="Calibri"/>
      <family val="2"/>
      <scheme val="minor"/>
    </font>
    <font>
      <sz val="10"/>
      <color theme="3"/>
      <name val="Arial"/>
      <family val="2"/>
    </font>
    <font>
      <sz val="10"/>
      <name val="Calibri"/>
      <family val="2"/>
      <scheme val="minor"/>
    </font>
    <font>
      <b/>
      <sz val="18"/>
      <color rgb="FF4F81BD"/>
      <name val="Calibri"/>
      <family val="2"/>
      <scheme val="minor"/>
    </font>
    <font>
      <sz val="11"/>
      <color rgb="FF4F81BD"/>
      <name val="Calibri"/>
      <family val="2"/>
      <scheme val="minor"/>
    </font>
    <font>
      <sz val="14"/>
      <color rgb="FF4F81BD"/>
      <name val="Calibri"/>
      <family val="2"/>
      <scheme val="minor"/>
    </font>
    <font>
      <sz val="11"/>
      <name val="Calibri"/>
      <family val="2"/>
      <scheme val="minor"/>
    </font>
    <font>
      <sz val="11"/>
      <name val="Calibri"/>
      <family val="2"/>
    </font>
    <font>
      <sz val="11"/>
      <color rgb="FF4F81BD"/>
      <name val="Calibri"/>
      <family val="2"/>
    </font>
    <font>
      <b/>
      <sz val="11"/>
      <color rgb="FF4F81BD"/>
      <name val="Calibri"/>
      <family val="2"/>
    </font>
    <font>
      <b/>
      <sz val="11"/>
      <name val="Calibri"/>
      <family val="2"/>
    </font>
    <font>
      <b/>
      <i/>
      <sz val="11"/>
      <color rgb="FF7F7F7F"/>
      <name val="Calibri"/>
      <family val="2"/>
      <scheme val="minor"/>
    </font>
    <font>
      <u/>
      <sz val="10"/>
      <color indexed="12"/>
      <name val="Arial"/>
      <family val="2"/>
    </font>
    <font>
      <b/>
      <sz val="10"/>
      <color rgb="FF7F7F7F"/>
      <name val="Calibri"/>
      <family val="2"/>
      <scheme val="minor"/>
    </font>
    <font>
      <sz val="8"/>
      <color theme="1"/>
      <name val="Calibri"/>
      <family val="2"/>
      <scheme val="minor"/>
    </font>
    <font>
      <vertAlign val="subscript"/>
      <sz val="11"/>
      <color theme="1"/>
      <name val="Calibri"/>
      <family val="2"/>
      <scheme val="minor"/>
    </font>
    <font>
      <vertAlign val="superscript"/>
      <sz val="11"/>
      <color theme="1"/>
      <name val="Calibri"/>
      <family val="2"/>
      <scheme val="minor"/>
    </font>
    <font>
      <u/>
      <sz val="10"/>
      <color rgb="FF0000FF"/>
      <name val="Arial"/>
      <family val="2"/>
    </font>
  </fonts>
  <fills count="14">
    <fill>
      <patternFill patternType="none"/>
    </fill>
    <fill>
      <patternFill patternType="gray125"/>
    </fill>
    <fill>
      <patternFill patternType="solid">
        <fgColor theme="0"/>
        <bgColor indexed="64"/>
      </patternFill>
    </fill>
    <fill>
      <patternFill patternType="solid">
        <fgColor indexed="53"/>
        <bgColor indexed="64"/>
      </patternFill>
    </fill>
    <fill>
      <patternFill patternType="solid">
        <fgColor indexed="44"/>
        <bgColor indexed="64"/>
      </patternFill>
    </fill>
    <fill>
      <patternFill patternType="solid">
        <fgColor indexed="40"/>
        <bgColor indexed="64"/>
      </patternFill>
    </fill>
    <fill>
      <patternFill patternType="solid">
        <fgColor indexed="52"/>
        <bgColor indexed="64"/>
      </patternFill>
    </fill>
    <fill>
      <patternFill patternType="solid">
        <fgColor indexed="43"/>
      </patternFill>
    </fill>
    <fill>
      <patternFill patternType="solid">
        <fgColor indexed="8"/>
        <bgColor indexed="64"/>
      </patternFill>
    </fill>
    <fill>
      <patternFill patternType="solid">
        <fgColor indexed="48"/>
        <bgColor indexed="64"/>
      </patternFill>
    </fill>
    <fill>
      <patternFill patternType="solid">
        <fgColor rgb="FFBFBFBF"/>
        <bgColor indexed="64"/>
      </patternFill>
    </fill>
    <fill>
      <patternFill patternType="solid">
        <fgColor rgb="FF4F81BD"/>
        <bgColor indexed="64"/>
      </patternFill>
    </fill>
    <fill>
      <patternFill patternType="solid">
        <fgColor indexed="9"/>
        <bgColor indexed="64"/>
      </patternFill>
    </fill>
    <fill>
      <patternFill patternType="solid">
        <fgColor theme="4"/>
        <bgColor indexed="64"/>
      </patternFill>
    </fill>
  </fills>
  <borders count="22">
    <border>
      <left/>
      <right/>
      <top/>
      <bottom/>
      <diagonal/>
    </border>
    <border>
      <left style="thin">
        <color indexed="9"/>
      </left>
      <right style="thin">
        <color indexed="23"/>
      </right>
      <top style="thin">
        <color indexed="9"/>
      </top>
      <bottom style="thin">
        <color indexed="23"/>
      </bottom>
      <diagonal/>
    </border>
    <border>
      <left style="thin">
        <color indexed="23"/>
      </left>
      <right/>
      <top/>
      <bottom/>
      <diagonal/>
    </border>
    <border>
      <left/>
      <right/>
      <top style="thin">
        <color indexed="23"/>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rgb="FF7F7F7F"/>
      </left>
      <right style="thin">
        <color rgb="FF7F7F7F"/>
      </right>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right>
      <top style="thin">
        <color theme="0"/>
      </top>
      <bottom/>
      <diagonal/>
    </border>
    <border>
      <left/>
      <right/>
      <top/>
      <bottom style="thin">
        <color rgb="FF7F7F7F"/>
      </bottom>
      <diagonal/>
    </border>
    <border>
      <left/>
      <right style="thin">
        <color indexed="64"/>
      </right>
      <top style="thin">
        <color rgb="FF7F7F7F"/>
      </top>
      <bottom style="thin">
        <color rgb="FF7F7F7F"/>
      </bottom>
      <diagonal/>
    </border>
    <border>
      <left/>
      <right style="thin">
        <color indexed="64"/>
      </right>
      <top/>
      <bottom/>
      <diagonal/>
    </border>
    <border>
      <left/>
      <right style="thin">
        <color indexed="64"/>
      </right>
      <top style="thin">
        <color theme="0" tint="-0.499984740745262"/>
      </top>
      <bottom style="thin">
        <color theme="0" tint="-0.499984740745262"/>
      </bottom>
      <diagonal/>
    </border>
  </borders>
  <cellStyleXfs count="4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xf numFmtId="0" fontId="9" fillId="3" borderId="0">
      <alignment horizontal="center"/>
    </xf>
    <xf numFmtId="4" fontId="10" fillId="4" borderId="0" applyBorder="0" applyAlignment="0" applyProtection="0"/>
    <xf numFmtId="4" fontId="11" fillId="5" borderId="0" applyBorder="0" applyAlignment="0" applyProtection="0"/>
    <xf numFmtId="0"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166" fontId="12" fillId="0" borderId="0" applyFont="0" applyFill="0" applyBorder="0" applyAlignment="0" applyProtection="0"/>
    <xf numFmtId="0" fontId="13" fillId="0" borderId="0" applyNumberFormat="0">
      <alignment vertical="top" wrapText="1"/>
    </xf>
    <xf numFmtId="0" fontId="13" fillId="0" borderId="0" applyNumberFormat="0">
      <alignment vertical="top"/>
    </xf>
    <xf numFmtId="0" fontId="14" fillId="0" borderId="0" applyNumberFormat="0">
      <alignment vertical="top" wrapText="1"/>
    </xf>
    <xf numFmtId="0" fontId="15" fillId="0" borderId="0" applyNumberFormat="0">
      <alignment vertical="top" wrapText="1"/>
    </xf>
    <xf numFmtId="0" fontId="16" fillId="0" borderId="0" applyNumberFormat="0">
      <alignment vertical="top" wrapText="1"/>
    </xf>
    <xf numFmtId="4" fontId="9" fillId="6" borderId="0" applyBorder="0" applyProtection="0"/>
    <xf numFmtId="44" fontId="12" fillId="0" borderId="0" applyFont="0" applyFill="0" applyBorder="0" applyAlignment="0" applyProtection="0"/>
    <xf numFmtId="44" fontId="12" fillId="0" borderId="0" applyFont="0" applyFill="0" applyBorder="0" applyAlignment="0" applyProtection="0"/>
    <xf numFmtId="166"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4" fontId="7" fillId="0" borderId="0" applyFont="0" applyFill="0" applyBorder="0" applyAlignment="0" applyProtection="0"/>
    <xf numFmtId="3" fontId="10" fillId="7" borderId="0" applyNumberFormat="0" applyBorder="0" applyAlignment="0" applyProtection="0"/>
    <xf numFmtId="168" fontId="7" fillId="0" borderId="0" applyFont="0" applyFill="0" applyBorder="0" applyAlignment="0" applyProtection="0"/>
    <xf numFmtId="0" fontId="17" fillId="0" borderId="0" applyNumberFormat="0" applyFill="0" applyBorder="0" applyAlignment="0" applyProtection="0"/>
    <xf numFmtId="0" fontId="18" fillId="8" borderId="0" applyNumberFormat="0" applyProtection="0">
      <alignment horizontal="right"/>
    </xf>
    <xf numFmtId="0" fontId="19" fillId="0" borderId="0"/>
    <xf numFmtId="0" fontId="7" fillId="0" borderId="0"/>
    <xf numFmtId="0" fontId="7" fillId="0" borderId="0"/>
    <xf numFmtId="0" fontId="1" fillId="0" borderId="0"/>
    <xf numFmtId="0" fontId="10" fillId="0" borderId="0"/>
    <xf numFmtId="0" fontId="7" fillId="0" borderId="0"/>
    <xf numFmtId="9" fontId="7" fillId="0" borderId="0" applyFont="0" applyFill="0" applyBorder="0" applyAlignment="0" applyProtection="0"/>
    <xf numFmtId="9" fontId="12" fillId="0" borderId="0" applyFont="0" applyFill="0" applyBorder="0" applyAlignment="0" applyProtection="0"/>
    <xf numFmtId="0" fontId="20" fillId="0" borderId="1">
      <alignment horizontal="right"/>
    </xf>
    <xf numFmtId="0" fontId="20" fillId="6" borderId="1">
      <alignment horizontal="right"/>
    </xf>
    <xf numFmtId="0" fontId="21" fillId="0" borderId="2"/>
    <xf numFmtId="4" fontId="18" fillId="9" borderId="0" applyBorder="0" applyProtection="0"/>
    <xf numFmtId="0" fontId="22" fillId="0" borderId="3"/>
    <xf numFmtId="0" fontId="23" fillId="0" borderId="0" applyNumberFormat="0" applyAlignment="0" applyProtection="0"/>
    <xf numFmtId="0" fontId="23" fillId="0" borderId="2"/>
    <xf numFmtId="0" fontId="24" fillId="0" borderId="0" applyNumberFormat="0" applyFill="0" applyBorder="0" applyProtection="0">
      <alignment horizontal="left"/>
    </xf>
    <xf numFmtId="0" fontId="40" fillId="0" borderId="0" applyNumberFormat="0" applyFill="0" applyBorder="0" applyAlignment="0" applyProtection="0">
      <alignment vertical="top"/>
      <protection locked="0"/>
    </xf>
  </cellStyleXfs>
  <cellXfs count="103">
    <xf numFmtId="0" fontId="0" fillId="0" borderId="0" xfId="0"/>
    <xf numFmtId="0" fontId="6" fillId="0" borderId="0" xfId="0" applyFont="1"/>
    <xf numFmtId="165" fontId="2" fillId="11" borderId="4" xfId="0" applyNumberFormat="1" applyFont="1" applyFill="1" applyBorder="1" applyAlignment="1" applyProtection="1">
      <alignment horizontal="centerContinuous"/>
      <protection locked="0"/>
    </xf>
    <xf numFmtId="165" fontId="0" fillId="0" borderId="4" xfId="0" applyNumberFormat="1" applyFill="1" applyBorder="1" applyAlignment="1" applyProtection="1">
      <alignment horizontal="centerContinuous"/>
      <protection locked="0"/>
    </xf>
    <xf numFmtId="165" fontId="0" fillId="0" borderId="5" xfId="0" applyNumberFormat="1" applyFill="1" applyBorder="1" applyAlignment="1" applyProtection="1">
      <alignment horizontal="centerContinuous"/>
      <protection locked="0"/>
    </xf>
    <xf numFmtId="165" fontId="3" fillId="2" borderId="0" xfId="0" applyNumberFormat="1" applyFont="1" applyFill="1" applyBorder="1" applyAlignment="1" applyProtection="1">
      <alignment horizontal="center"/>
      <protection locked="0"/>
    </xf>
    <xf numFmtId="165" fontId="0" fillId="0" borderId="0" xfId="0" applyNumberFormat="1" applyFill="1" applyBorder="1" applyAlignment="1" applyProtection="1">
      <alignment horizontal="centerContinuous"/>
      <protection locked="0"/>
    </xf>
    <xf numFmtId="165" fontId="25" fillId="0" borderId="0" xfId="0" applyNumberFormat="1" applyFont="1" applyFill="1" applyBorder="1" applyAlignment="1"/>
    <xf numFmtId="169" fontId="8" fillId="0" borderId="0" xfId="0" applyNumberFormat="1" applyFont="1" applyFill="1" applyBorder="1" applyAlignment="1"/>
    <xf numFmtId="0" fontId="3" fillId="0" borderId="0" xfId="0" applyFont="1"/>
    <xf numFmtId="0" fontId="0" fillId="0" borderId="0" xfId="0"/>
    <xf numFmtId="165" fontId="4" fillId="0" borderId="0" xfId="0" applyNumberFormat="1" applyFont="1" applyBorder="1"/>
    <xf numFmtId="165" fontId="26" fillId="11" borderId="6" xfId="0" applyNumberFormat="1" applyFont="1" applyFill="1" applyBorder="1" applyAlignment="1">
      <alignment horizontal="centerContinuous"/>
    </xf>
    <xf numFmtId="166" fontId="0" fillId="0" borderId="0" xfId="2" applyNumberFormat="1" applyFont="1" applyBorder="1"/>
    <xf numFmtId="166" fontId="0" fillId="0" borderId="0" xfId="2" applyNumberFormat="1" applyFont="1" applyFill="1" applyBorder="1" applyAlignment="1" applyProtection="1">
      <alignment horizontal="center"/>
      <protection locked="0"/>
    </xf>
    <xf numFmtId="165" fontId="3" fillId="0" borderId="0" xfId="0" applyNumberFormat="1" applyFont="1" applyFill="1" applyBorder="1" applyAlignment="1" applyProtection="1">
      <alignment horizontal="center"/>
      <protection locked="0"/>
    </xf>
    <xf numFmtId="0" fontId="0" fillId="0" borderId="0" xfId="0" applyFill="1" applyBorder="1"/>
    <xf numFmtId="165" fontId="2" fillId="0" borderId="0" xfId="0" applyNumberFormat="1" applyFont="1" applyFill="1" applyBorder="1" applyAlignment="1" applyProtection="1">
      <alignment horizontal="center"/>
      <protection locked="0"/>
    </xf>
    <xf numFmtId="165" fontId="2" fillId="11" borderId="6" xfId="0" applyNumberFormat="1" applyFont="1" applyFill="1" applyBorder="1" applyAlignment="1" applyProtection="1">
      <alignment horizontal="centerContinuous"/>
      <protection locked="0"/>
    </xf>
    <xf numFmtId="165" fontId="4" fillId="0" borderId="0" xfId="0" applyNumberFormat="1" applyFont="1" applyFill="1" applyBorder="1"/>
    <xf numFmtId="165" fontId="5" fillId="0" borderId="0" xfId="0" applyNumberFormat="1" applyFont="1" applyFill="1" applyBorder="1"/>
    <xf numFmtId="166" fontId="5" fillId="0" borderId="0" xfId="2" applyNumberFormat="1" applyFont="1" applyFill="1" applyBorder="1"/>
    <xf numFmtId="9" fontId="5" fillId="0" borderId="0" xfId="2" applyFont="1" applyFill="1" applyBorder="1"/>
    <xf numFmtId="0" fontId="30" fillId="12" borderId="8" xfId="3" applyFont="1" applyFill="1" applyBorder="1"/>
    <xf numFmtId="0" fontId="30" fillId="12" borderId="9" xfId="3" applyFont="1" applyFill="1" applyBorder="1"/>
    <xf numFmtId="0" fontId="30" fillId="0" borderId="9" xfId="3" applyFont="1" applyFill="1" applyBorder="1"/>
    <xf numFmtId="0" fontId="30" fillId="12" borderId="10" xfId="3" applyFont="1" applyFill="1" applyBorder="1"/>
    <xf numFmtId="0" fontId="30" fillId="12" borderId="0" xfId="3" applyFont="1" applyFill="1"/>
    <xf numFmtId="0" fontId="30" fillId="12" borderId="11" xfId="3" applyFont="1" applyFill="1" applyBorder="1"/>
    <xf numFmtId="0" fontId="30" fillId="12" borderId="0" xfId="3" applyFont="1" applyFill="1" applyBorder="1"/>
    <xf numFmtId="0" fontId="30" fillId="12" borderId="12" xfId="3" applyFont="1" applyFill="1" applyBorder="1"/>
    <xf numFmtId="0" fontId="30" fillId="12" borderId="11" xfId="3" applyFont="1" applyFill="1" applyBorder="1" applyAlignment="1">
      <alignment vertical="center"/>
    </xf>
    <xf numFmtId="0" fontId="30" fillId="12" borderId="0" xfId="3" applyFont="1" applyFill="1" applyBorder="1" applyAlignment="1">
      <alignment vertical="center"/>
    </xf>
    <xf numFmtId="0" fontId="30" fillId="0" borderId="0" xfId="3" applyFont="1" applyFill="1" applyBorder="1" applyAlignment="1">
      <alignment vertical="center"/>
    </xf>
    <xf numFmtId="0" fontId="30" fillId="12" borderId="0" xfId="3" applyFont="1" applyFill="1" applyAlignment="1">
      <alignment vertical="center"/>
    </xf>
    <xf numFmtId="0" fontId="34" fillId="0" borderId="0" xfId="3" applyFont="1" applyFill="1" applyBorder="1" applyAlignment="1">
      <alignment vertical="center"/>
    </xf>
    <xf numFmtId="0" fontId="34" fillId="12" borderId="0" xfId="3" applyFont="1" applyFill="1" applyBorder="1" applyAlignment="1">
      <alignment vertical="center"/>
    </xf>
    <xf numFmtId="0" fontId="41" fillId="12" borderId="0" xfId="3" applyFont="1" applyFill="1" applyBorder="1"/>
    <xf numFmtId="0" fontId="42" fillId="0" borderId="0" xfId="0" applyFont="1"/>
    <xf numFmtId="170" fontId="0" fillId="0" borderId="7" xfId="2" applyNumberFormat="1" applyFont="1" applyFill="1" applyBorder="1" applyAlignment="1" applyProtection="1">
      <alignment horizontal="center"/>
      <protection locked="0"/>
    </xf>
    <xf numFmtId="164" fontId="0" fillId="0" borderId="0" xfId="1" applyFont="1" applyFill="1" applyBorder="1" applyAlignment="1" applyProtection="1">
      <alignment horizontal="center"/>
      <protection locked="0"/>
    </xf>
    <xf numFmtId="165" fontId="3" fillId="0" borderId="0" xfId="0" applyNumberFormat="1" applyFont="1" applyFill="1" applyBorder="1" applyAlignment="1" applyProtection="1">
      <protection locked="0"/>
    </xf>
    <xf numFmtId="165" fontId="0" fillId="0" borderId="6" xfId="0" applyNumberFormat="1" applyFill="1" applyBorder="1" applyAlignment="1" applyProtection="1">
      <alignment horizontal="centerContinuous"/>
      <protection locked="0"/>
    </xf>
    <xf numFmtId="166" fontId="0" fillId="0" borderId="0" xfId="2" applyNumberFormat="1" applyFont="1" applyFill="1" applyBorder="1" applyAlignment="1" applyProtection="1">
      <protection locked="0"/>
    </xf>
    <xf numFmtId="170" fontId="0" fillId="0" borderId="0" xfId="0" applyNumberFormat="1" applyBorder="1"/>
    <xf numFmtId="170" fontId="0" fillId="0" borderId="0" xfId="0" applyNumberFormat="1"/>
    <xf numFmtId="170" fontId="0" fillId="0" borderId="0" xfId="2" applyNumberFormat="1" applyFont="1" applyFill="1" applyBorder="1" applyAlignment="1" applyProtection="1">
      <alignment horizontal="center"/>
      <protection locked="0"/>
    </xf>
    <xf numFmtId="10" fontId="0" fillId="0" borderId="0" xfId="2" applyNumberFormat="1" applyFont="1" applyFill="1" applyBorder="1" applyAlignment="1" applyProtection="1">
      <alignment horizontal="center"/>
      <protection locked="0"/>
    </xf>
    <xf numFmtId="10" fontId="0" fillId="0" borderId="0" xfId="2" applyNumberFormat="1" applyFont="1" applyBorder="1"/>
    <xf numFmtId="10" fontId="0" fillId="0" borderId="0" xfId="0" applyNumberFormat="1"/>
    <xf numFmtId="172" fontId="0" fillId="0" borderId="0" xfId="0" applyNumberFormat="1"/>
    <xf numFmtId="10" fontId="0" fillId="0" borderId="0" xfId="2" applyNumberFormat="1" applyFont="1"/>
    <xf numFmtId="173" fontId="0" fillId="0" borderId="0" xfId="2" applyNumberFormat="1" applyFont="1"/>
    <xf numFmtId="175" fontId="0" fillId="0" borderId="0" xfId="0" applyNumberFormat="1"/>
    <xf numFmtId="175" fontId="0" fillId="0" borderId="0" xfId="0" applyNumberFormat="1" applyBorder="1"/>
    <xf numFmtId="176" fontId="0" fillId="0" borderId="7" xfId="2" applyNumberFormat="1" applyFont="1" applyFill="1" applyBorder="1" applyAlignment="1" applyProtection="1">
      <alignment horizontal="center"/>
      <protection locked="0"/>
    </xf>
    <xf numFmtId="177" fontId="0" fillId="0" borderId="7" xfId="2" applyNumberFormat="1" applyFont="1" applyFill="1" applyBorder="1" applyAlignment="1" applyProtection="1">
      <alignment horizontal="center"/>
      <protection locked="0"/>
    </xf>
    <xf numFmtId="0" fontId="32" fillId="0" borderId="0" xfId="3" applyFont="1" applyFill="1" applyBorder="1" applyAlignment="1">
      <alignment horizontal="left" vertical="center"/>
    </xf>
    <xf numFmtId="0" fontId="28" fillId="0" borderId="0" xfId="0" applyFont="1" applyFill="1" applyBorder="1" applyAlignment="1">
      <alignment horizontal="right"/>
    </xf>
    <xf numFmtId="165" fontId="29" fillId="0" borderId="0" xfId="0" applyNumberFormat="1" applyFont="1" applyFill="1" applyBorder="1" applyAlignment="1">
      <alignment horizontal="right"/>
    </xf>
    <xf numFmtId="165" fontId="26" fillId="11" borderId="6" xfId="0" applyNumberFormat="1" applyFont="1" applyFill="1" applyBorder="1" applyAlignment="1">
      <alignment horizontal="right"/>
    </xf>
    <xf numFmtId="165" fontId="25" fillId="0" borderId="0" xfId="0" applyNumberFormat="1" applyFont="1" applyFill="1" applyBorder="1" applyAlignment="1">
      <alignment horizontal="right"/>
    </xf>
    <xf numFmtId="0" fontId="0" fillId="0" borderId="0" xfId="0" applyFill="1" applyBorder="1" applyAlignment="1">
      <alignment horizontal="right"/>
    </xf>
    <xf numFmtId="0" fontId="0" fillId="0" borderId="0" xfId="0" applyAlignment="1">
      <alignment horizontal="right"/>
    </xf>
    <xf numFmtId="0" fontId="0" fillId="0" borderId="13" xfId="0" applyBorder="1"/>
    <xf numFmtId="170" fontId="0" fillId="0" borderId="13" xfId="0" applyNumberFormat="1" applyBorder="1"/>
    <xf numFmtId="10" fontId="0" fillId="0" borderId="13" xfId="2" applyNumberFormat="1" applyFont="1" applyBorder="1"/>
    <xf numFmtId="175" fontId="0" fillId="0" borderId="13" xfId="0" applyNumberFormat="1" applyBorder="1"/>
    <xf numFmtId="174" fontId="0" fillId="0" borderId="13" xfId="0" applyNumberFormat="1" applyBorder="1"/>
    <xf numFmtId="0" fontId="0" fillId="0" borderId="14" xfId="0" applyFont="1" applyFill="1" applyBorder="1"/>
    <xf numFmtId="0" fontId="0" fillId="0" borderId="15" xfId="0" applyFill="1" applyBorder="1"/>
    <xf numFmtId="0" fontId="28" fillId="0" borderId="16" xfId="0" applyFont="1" applyFill="1" applyBorder="1" applyAlignment="1">
      <alignment horizontal="right"/>
    </xf>
    <xf numFmtId="0" fontId="0" fillId="0" borderId="14" xfId="0" applyFill="1" applyBorder="1"/>
    <xf numFmtId="10" fontId="28" fillId="0" borderId="16" xfId="0" applyNumberFormat="1" applyFont="1" applyFill="1" applyBorder="1" applyAlignment="1">
      <alignment horizontal="right"/>
    </xf>
    <xf numFmtId="171" fontId="28" fillId="0" borderId="16" xfId="1" applyNumberFormat="1" applyFont="1" applyFill="1" applyBorder="1" applyAlignment="1">
      <alignment horizontal="right"/>
    </xf>
    <xf numFmtId="0" fontId="0" fillId="0" borderId="14" xfId="0" applyBorder="1"/>
    <xf numFmtId="0" fontId="0" fillId="0" borderId="15" xfId="0" applyBorder="1"/>
    <xf numFmtId="165" fontId="3" fillId="0" borderId="17" xfId="0" applyNumberFormat="1" applyFont="1" applyFill="1" applyBorder="1" applyAlignment="1" applyProtection="1">
      <alignment horizontal="center"/>
      <protection locked="0"/>
    </xf>
    <xf numFmtId="165" fontId="0" fillId="0" borderId="18" xfId="0" applyNumberFormat="1" applyFill="1" applyBorder="1" applyAlignment="1" applyProtection="1">
      <alignment horizontal="centerContinuous"/>
      <protection locked="0"/>
    </xf>
    <xf numFmtId="165" fontId="2" fillId="11" borderId="13" xfId="0" applyNumberFormat="1" applyFont="1" applyFill="1" applyBorder="1" applyAlignment="1" applyProtection="1">
      <alignment horizontal="centerContinuous"/>
      <protection locked="0"/>
    </xf>
    <xf numFmtId="170" fontId="0" fillId="0" borderId="13" xfId="2" applyNumberFormat="1" applyFont="1" applyFill="1" applyBorder="1" applyAlignment="1" applyProtection="1">
      <alignment horizontal="center"/>
      <protection locked="0"/>
    </xf>
    <xf numFmtId="0" fontId="30" fillId="12" borderId="12" xfId="3" applyFont="1" applyFill="1" applyBorder="1" applyAlignment="1">
      <alignment vertical="center"/>
    </xf>
    <xf numFmtId="0" fontId="39" fillId="0" borderId="0" xfId="3" applyFont="1" applyFill="1" applyBorder="1" applyAlignment="1">
      <alignment horizontal="left" vertical="center"/>
    </xf>
    <xf numFmtId="0" fontId="40" fillId="12" borderId="0" xfId="43" applyFill="1" applyBorder="1" applyAlignment="1" applyProtection="1"/>
    <xf numFmtId="0" fontId="45" fillId="12" borderId="0" xfId="43" applyFont="1" applyFill="1" applyBorder="1" applyAlignment="1" applyProtection="1"/>
    <xf numFmtId="165" fontId="26" fillId="11" borderId="19" xfId="0" applyNumberFormat="1" applyFont="1" applyFill="1" applyBorder="1" applyAlignment="1">
      <alignment horizontal="centerContinuous"/>
    </xf>
    <xf numFmtId="0" fontId="0" fillId="0" borderId="20" xfId="0" applyFill="1" applyBorder="1"/>
    <xf numFmtId="0" fontId="0" fillId="0" borderId="21" xfId="0" applyFill="1" applyBorder="1"/>
    <xf numFmtId="165" fontId="5" fillId="0" borderId="21" xfId="0" applyNumberFormat="1" applyFont="1" applyFill="1" applyBorder="1"/>
    <xf numFmtId="165" fontId="5" fillId="0" borderId="20" xfId="0" applyNumberFormat="1" applyFont="1" applyFill="1" applyBorder="1"/>
    <xf numFmtId="165" fontId="4" fillId="0" borderId="20" xfId="0" applyNumberFormat="1" applyFont="1" applyFill="1" applyBorder="1"/>
    <xf numFmtId="0" fontId="0" fillId="0" borderId="21" xfId="0" applyBorder="1"/>
    <xf numFmtId="0" fontId="0" fillId="0" borderId="20" xfId="0" applyBorder="1"/>
    <xf numFmtId="165" fontId="2" fillId="13" borderId="13" xfId="0" applyNumberFormat="1" applyFont="1" applyFill="1" applyBorder="1" applyAlignment="1" applyProtection="1">
      <alignment horizontal="center"/>
      <protection locked="0"/>
    </xf>
    <xf numFmtId="0" fontId="35" fillId="0" borderId="0" xfId="3" applyFont="1" applyFill="1" applyBorder="1" applyAlignment="1">
      <alignment horizontal="left" vertical="center" wrapText="1"/>
    </xf>
    <xf numFmtId="0" fontId="31" fillId="0" borderId="0" xfId="3" applyFont="1" applyFill="1" applyBorder="1" applyAlignment="1">
      <alignment horizontal="left" vertical="center"/>
    </xf>
    <xf numFmtId="0" fontId="32" fillId="0" borderId="0" xfId="3" applyFont="1" applyFill="1" applyBorder="1" applyAlignment="1">
      <alignment horizontal="left" vertical="center"/>
    </xf>
    <xf numFmtId="0" fontId="33" fillId="0" borderId="0" xfId="3" applyFont="1" applyFill="1" applyBorder="1" applyAlignment="1">
      <alignment horizontal="left" vertical="center"/>
    </xf>
    <xf numFmtId="0" fontId="32" fillId="0" borderId="0" xfId="3" applyFont="1" applyFill="1" applyBorder="1" applyAlignment="1">
      <alignment horizontal="left" vertical="center" wrapText="1"/>
    </xf>
    <xf numFmtId="0" fontId="34" fillId="10" borderId="0" xfId="3" applyFont="1" applyFill="1" applyBorder="1" applyAlignment="1">
      <alignment horizontal="left" vertical="top" wrapText="1"/>
    </xf>
    <xf numFmtId="165" fontId="27" fillId="10" borderId="14" xfId="0" applyNumberFormat="1" applyFont="1" applyFill="1" applyBorder="1" applyAlignment="1">
      <alignment horizontal="center"/>
    </xf>
    <xf numFmtId="165" fontId="27" fillId="10" borderId="15" xfId="0" applyNumberFormat="1" applyFont="1" applyFill="1" applyBorder="1" applyAlignment="1">
      <alignment horizontal="center"/>
    </xf>
    <xf numFmtId="165" fontId="27" fillId="10" borderId="16" xfId="0" applyNumberFormat="1" applyFont="1" applyFill="1" applyBorder="1" applyAlignment="1">
      <alignment horizontal="center"/>
    </xf>
  </cellXfs>
  <cellStyles count="44">
    <cellStyle name="bullet" xfId="4"/>
    <cellStyle name="calc1" xfId="5"/>
    <cellStyle name="calc2" xfId="6"/>
    <cellStyle name="Comma" xfId="1" builtinId="3"/>
    <cellStyle name="Comma 2" xfId="7"/>
    <cellStyle name="Comma 2 2" xfId="8"/>
    <cellStyle name="Comma 3" xfId="9"/>
    <cellStyle name="Comma 4" xfId="10"/>
    <cellStyle name="comment1" xfId="11"/>
    <cellStyle name="comment1flat" xfId="12"/>
    <cellStyle name="comment1orange" xfId="13"/>
    <cellStyle name="comment2" xfId="14"/>
    <cellStyle name="comment2bold" xfId="15"/>
    <cellStyle name="conclusion" xfId="16"/>
    <cellStyle name="Currency 2" xfId="17"/>
    <cellStyle name="Currency 2 2" xfId="18"/>
    <cellStyle name="Currency 2 2 2" xfId="19"/>
    <cellStyle name="Currency 2 3" xfId="20"/>
    <cellStyle name="Currency 2 4" xfId="21"/>
    <cellStyle name="Currency 3" xfId="22"/>
    <cellStyle name="data" xfId="23"/>
    <cellStyle name="Euro" xfId="24"/>
    <cellStyle name="fade" xfId="25"/>
    <cellStyle name="head" xfId="26"/>
    <cellStyle name="Hyperlink" xfId="43" builtinId="8"/>
    <cellStyle name="Normal" xfId="0" builtinId="0"/>
    <cellStyle name="Normal 2" xfId="3"/>
    <cellStyle name="Normal 3" xfId="27"/>
    <cellStyle name="Normal 3 2" xfId="28"/>
    <cellStyle name="Normal 4" xfId="29"/>
    <cellStyle name="Normal 4 2" xfId="30"/>
    <cellStyle name="Normal 5" xfId="31"/>
    <cellStyle name="Normal 6" xfId="32"/>
    <cellStyle name="Percent" xfId="2" builtinId="5"/>
    <cellStyle name="Percent 2" xfId="33"/>
    <cellStyle name="Percent 3" xfId="34"/>
    <cellStyle name="qtag" xfId="35"/>
    <cellStyle name="qtagorange" xfId="36"/>
    <cellStyle name="qtext" xfId="37"/>
    <cellStyle name="result" xfId="38"/>
    <cellStyle name="section" xfId="39"/>
    <cellStyle name="subsection" xfId="40"/>
    <cellStyle name="subtitle" xfId="41"/>
    <cellStyle name="text"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111235</xdr:rowOff>
    </xdr:from>
    <xdr:to>
      <xdr:col>3</xdr:col>
      <xdr:colOff>609461</xdr:colOff>
      <xdr:row>1</xdr:row>
      <xdr:rowOff>1717632</xdr:rowOff>
    </xdr:to>
    <xdr:pic>
      <xdr:nvPicPr>
        <xdr:cNvPr id="2" name="Picture 1" descr="Picture1.png"/>
        <xdr:cNvPicPr>
          <a:picLocks noChangeAspect="1"/>
        </xdr:cNvPicPr>
      </xdr:nvPicPr>
      <xdr:blipFill>
        <a:blip xmlns:r="http://schemas.openxmlformats.org/officeDocument/2006/relationships" r:embed="rId1"/>
        <a:stretch>
          <a:fillRect/>
        </a:stretch>
      </xdr:blipFill>
      <xdr:spPr>
        <a:xfrm>
          <a:off x="76200" y="273160"/>
          <a:ext cx="2562086" cy="1606397"/>
        </a:xfrm>
        <a:prstGeom prst="rect">
          <a:avLst/>
        </a:prstGeom>
      </xdr:spPr>
    </xdr:pic>
    <xdr:clientData/>
  </xdr:twoCellAnchor>
  <xdr:twoCellAnchor editAs="oneCell">
    <xdr:from>
      <xdr:col>4</xdr:col>
      <xdr:colOff>1</xdr:colOff>
      <xdr:row>1</xdr:row>
      <xdr:rowOff>1525818</xdr:rowOff>
    </xdr:from>
    <xdr:to>
      <xdr:col>11</xdr:col>
      <xdr:colOff>0</xdr:colOff>
      <xdr:row>1</xdr:row>
      <xdr:rowOff>1720874</xdr:rowOff>
    </xdr:to>
    <xdr:pic>
      <xdr:nvPicPr>
        <xdr:cNvPr id="3" name="Picture 2" descr="Picture2.png"/>
        <xdr:cNvPicPr>
          <a:picLocks noChangeAspect="1"/>
        </xdr:cNvPicPr>
      </xdr:nvPicPr>
      <xdr:blipFill>
        <a:blip xmlns:r="http://schemas.openxmlformats.org/officeDocument/2006/relationships" r:embed="rId2"/>
        <a:stretch>
          <a:fillRect/>
        </a:stretch>
      </xdr:blipFill>
      <xdr:spPr>
        <a:xfrm>
          <a:off x="2705101" y="1687743"/>
          <a:ext cx="4267199" cy="195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12</xdr:col>
      <xdr:colOff>542925</xdr:colOff>
      <xdr:row>41</xdr:row>
      <xdr:rowOff>104775</xdr:rowOff>
    </xdr:to>
    <xdr:sp macro="" textlink="">
      <xdr:nvSpPr>
        <xdr:cNvPr id="2" name="Rectangle 1"/>
        <xdr:cNvSpPr/>
      </xdr:nvSpPr>
      <xdr:spPr>
        <a:xfrm>
          <a:off x="0" y="190500"/>
          <a:ext cx="8124825" cy="7724775"/>
        </a:xfrm>
        <a:prstGeom prst="rect">
          <a:avLst/>
        </a:prstGeom>
        <a:solidFill>
          <a:srgbClr val="4F81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N" sz="1100">
              <a:solidFill>
                <a:schemeClr val="lt1"/>
              </a:solidFill>
              <a:effectLst/>
              <a:latin typeface="+mn-lt"/>
              <a:ea typeface="+mn-ea"/>
              <a:cs typeface="+mn-cs"/>
            </a:rPr>
            <a:t>Tony Chapman, CFA recently joined Market Share Trading Services Limited, a reputed commodity and currency trading firm. Tony had always been passionate about trading. He completed several certification courses in this area, and also invested some of his savings in stocks. During his graduation, he often won competitions related to virtual trading and was a self-taught expert in managing the investments of his peers.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Market share was one of the leading trading companies in USA. Apart from trading in currency forwards and commodity trading, the company generated a small amount of revenue by trading in forward contracts on fixed income securities &amp; forward rate agreement contracts. As the company lacked expertise in these areas, it avoided investing heavily. However, other competitors were catching up, and the company decided to focus on these areas as well.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Tony was asked by his manager to monitor some of these contracts and check if the company was making the right decisions. He chose one forward contract on a fixed income security which was still in force, one forward rate agreement contract which had expired and another forward rate agreement which was still in force, and one currency forward contract which the company was planning to enter today.</a:t>
          </a:r>
        </a:p>
        <a:p>
          <a:pPr lvl="0"/>
          <a:endParaRPr lang="en-IN" sz="1100">
            <a:solidFill>
              <a:schemeClr val="lt1"/>
            </a:solidFill>
            <a:effectLst/>
            <a:latin typeface="+mn-lt"/>
            <a:ea typeface="+mn-ea"/>
            <a:cs typeface="+mn-cs"/>
          </a:endParaRPr>
        </a:p>
        <a:p>
          <a:pPr marL="228600" lvl="0" indent="-228600">
            <a:buFont typeface="+mj-lt"/>
            <a:buAutoNum type="alphaUcPeriod"/>
          </a:pPr>
          <a:r>
            <a:rPr lang="en-IN" sz="1100">
              <a:solidFill>
                <a:schemeClr val="lt1"/>
              </a:solidFill>
              <a:effectLst/>
              <a:latin typeface="+mn-lt"/>
              <a:ea typeface="+mn-ea"/>
              <a:cs typeface="+mn-cs"/>
            </a:rPr>
            <a:t>Market Share purchased a 295-day forward contract on a bond paying 8.5% p.a. coupon semi-annually at the no-arbitrage price. The spot price on purchase was $1,234 (including accrued interest). The risk free rate for the contract was 5.75%. Assume 365 days per year. Around 150 days had passed since the inception of the forward contract. The spot price of the bond was $1,276 now. The risk free rate of the contract remained same and Market Share held a long position. Tony wanted to calculate the exact value of the contract. </a:t>
          </a:r>
        </a:p>
        <a:p>
          <a:r>
            <a:rPr lang="en-IN" sz="1100">
              <a:solidFill>
                <a:schemeClr val="lt1"/>
              </a:solidFill>
              <a:effectLst/>
              <a:latin typeface="+mn-lt"/>
              <a:ea typeface="+mn-ea"/>
              <a:cs typeface="+mn-cs"/>
            </a:rPr>
            <a:t> </a:t>
          </a:r>
        </a:p>
        <a:p>
          <a:pPr marL="228600" lvl="0" indent="-228600">
            <a:buFont typeface="+mj-lt"/>
            <a:buAutoNum type="alphaUcPeriod" startAt="2"/>
          </a:pPr>
          <a:r>
            <a:rPr lang="en-IN" sz="1100">
              <a:solidFill>
                <a:schemeClr val="lt1"/>
              </a:solidFill>
              <a:effectLst/>
              <a:latin typeface="+mn-lt"/>
              <a:ea typeface="+mn-ea"/>
              <a:cs typeface="+mn-cs"/>
            </a:rPr>
            <a:t>Market Share purchased a 1x5 FRA in long position. The 30-day LIBOR rate was 5% and the 150-day LIBOR rate was 6% at initiation. The FRA was purchased at the forward rate that would make the values of the long and short positions in the FRA both zero at the initiation of the contract. The principal invested was $1 million. It was found that, at contract expiration, the 120-day rate had increased to 7%. The company received a cash payment of $2679.11 at settlement of the contract. Tony tried to calculate if this figure was accurate, assuming 360 days per year.</a:t>
          </a:r>
        </a:p>
        <a:p>
          <a:r>
            <a:rPr lang="en-IN" sz="1100">
              <a:solidFill>
                <a:schemeClr val="lt1"/>
              </a:solidFill>
              <a:effectLst/>
              <a:latin typeface="+mn-lt"/>
              <a:ea typeface="+mn-ea"/>
              <a:cs typeface="+mn-cs"/>
            </a:rPr>
            <a:t> </a:t>
          </a:r>
        </a:p>
        <a:p>
          <a:pPr marL="228600" lvl="0" indent="-228600">
            <a:buFont typeface="+mj-lt"/>
            <a:buAutoNum type="alphaUcPeriod" startAt="3"/>
          </a:pPr>
          <a:r>
            <a:rPr lang="en-IN" sz="1100">
              <a:solidFill>
                <a:schemeClr val="lt1"/>
              </a:solidFill>
              <a:effectLst/>
              <a:latin typeface="+mn-lt"/>
              <a:ea typeface="+mn-ea"/>
              <a:cs typeface="+mn-cs"/>
            </a:rPr>
            <a:t>Market Share purchased a 2x3 FRA in short position. The 60-day LIBOR rate was 4% and the 90-day LIBOR rate was 5% at initiation. The FRA was purchased at no-arbitrage price with a value of $1 million. 25 days have passed since Market share entered into the contract. The 35-day LIBOR rate was now 5.5% and the 65-day LIBOR rate was now at 5.9%. Tony tried to estimate the value of the contract as of now, considering 360 days per year. </a:t>
          </a:r>
        </a:p>
        <a:p>
          <a:r>
            <a:rPr lang="en-IN" sz="1100">
              <a:solidFill>
                <a:schemeClr val="lt1"/>
              </a:solidFill>
              <a:effectLst/>
              <a:latin typeface="+mn-lt"/>
              <a:ea typeface="+mn-ea"/>
              <a:cs typeface="+mn-cs"/>
            </a:rPr>
            <a:t> </a:t>
          </a:r>
        </a:p>
        <a:p>
          <a:pPr marL="228600" lvl="0" indent="-228600">
            <a:buFont typeface="+mj-lt"/>
            <a:buAutoNum type="alphaUcPeriod" startAt="4"/>
          </a:pPr>
          <a:r>
            <a:rPr lang="en-IN" sz="1100">
              <a:solidFill>
                <a:schemeClr val="lt1"/>
              </a:solidFill>
              <a:effectLst/>
              <a:latin typeface="+mn-lt"/>
              <a:ea typeface="+mn-ea"/>
              <a:cs typeface="+mn-cs"/>
            </a:rPr>
            <a:t>Market Share wished to enter into a currency forward contract in a long position, based on inputs from economists indicating an increase in exchange rate (US $/Indian INR). The risk free rate in United States is 6.5% and is 8% in India. The current spot exchange rate is $ 0.0192 per Indian Rupee (INR). The company was planning to enter into a 250-day forward contract. Tony tried to estimate the value of the contract after 30 days, if the contract was purchased at no-arbitrage price. As per predictions, the spot exchange rate after 30 days was expected to be $ 0.0208. He assumed a 365 day/year convention. </a:t>
          </a:r>
        </a:p>
        <a:p>
          <a:r>
            <a:rPr lang="en-IN" sz="1100">
              <a:solidFill>
                <a:schemeClr val="lt1"/>
              </a:solidFill>
              <a:effectLst/>
              <a:latin typeface="+mn-lt"/>
              <a:ea typeface="+mn-ea"/>
              <a:cs typeface="+mn-cs"/>
            </a:rPr>
            <a:t> </a:t>
          </a:r>
        </a:p>
        <a:p>
          <a:r>
            <a:rPr lang="en-IN" sz="1100">
              <a:solidFill>
                <a:schemeClr val="lt1"/>
              </a:solidFill>
              <a:effectLst/>
              <a:latin typeface="+mn-lt"/>
              <a:ea typeface="+mn-ea"/>
              <a:cs typeface="+mn-cs"/>
            </a:rPr>
            <a:t>Having made his calculations for all four cases, Tony presented his findings to the team. It was a good learning experience, as they were now aware of the methods at which price and value of these contracts were calculated. Tony was asked to put his findings into an excel-based model which could be used in future to estimate the price at which the company should buy the contract as well as the value during the life of the contract. He had to create these models for both long as well as short position. This would ultimately help the company to improve their performance, as compared to their competitors. Tony had a long day ahead of him, and his task was chalked out. He began working on the model and wondered if there were any other data points he had not considered. </a:t>
          </a:r>
        </a:p>
        <a:p>
          <a:r>
            <a:rPr lang="en-IN" sz="1100">
              <a:solidFill>
                <a:schemeClr val="lt1"/>
              </a:solidFill>
              <a:effectLst/>
              <a:latin typeface="+mn-lt"/>
              <a:ea typeface="+mn-ea"/>
              <a:cs typeface="+mn-cs"/>
            </a:rPr>
            <a:t> </a:t>
          </a:r>
        </a:p>
        <a:p>
          <a:r>
            <a:rPr lang="en-IN" sz="1100">
              <a:solidFill>
                <a:schemeClr val="lt1"/>
              </a:solidFill>
              <a:effectLst/>
              <a:latin typeface="+mn-lt"/>
              <a:ea typeface="+mn-ea"/>
              <a:cs typeface="+mn-cs"/>
            </a:rPr>
            <a:t>Based on the information given in the case above, answer the following questions - </a:t>
          </a:r>
        </a:p>
        <a:p>
          <a:endParaRPr lang="en-IN"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8</xdr:row>
      <xdr:rowOff>66675</xdr:rowOff>
    </xdr:from>
    <xdr:to>
      <xdr:col>13</xdr:col>
      <xdr:colOff>19050</xdr:colOff>
      <xdr:row>9</xdr:row>
      <xdr:rowOff>161925</xdr:rowOff>
    </xdr:to>
    <xdr:sp macro="" textlink="">
      <xdr:nvSpPr>
        <xdr:cNvPr id="9" name="Line Callout 2 8"/>
        <xdr:cNvSpPr/>
      </xdr:nvSpPr>
      <xdr:spPr>
        <a:xfrm>
          <a:off x="5143500" y="1647825"/>
          <a:ext cx="4619625" cy="285750"/>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Forward Price</a:t>
          </a:r>
          <a:r>
            <a:rPr lang="en-US" baseline="0">
              <a:solidFill>
                <a:sysClr val="windowText" lastClr="000000"/>
              </a:solidFill>
              <a:effectLst/>
            </a:rPr>
            <a:t> on fixed income security FP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0</a:t>
          </a:r>
          <a:r>
            <a:rPr lang="en-US" sz="1100" baseline="0">
              <a:solidFill>
                <a:sysClr val="windowText" lastClr="000000"/>
              </a:solidFill>
              <a:effectLst/>
              <a:latin typeface="+mn-lt"/>
              <a:ea typeface="+mn-ea"/>
              <a:cs typeface="+mn-cs"/>
            </a:rPr>
            <a:t> - PV of Coupon)*(1 + R</a:t>
          </a:r>
          <a:r>
            <a:rPr lang="en-US" sz="1100" baseline="-25000">
              <a:solidFill>
                <a:sysClr val="windowText" lastClr="000000"/>
              </a:solidFill>
              <a:effectLst/>
              <a:latin typeface="+mn-lt"/>
              <a:ea typeface="+mn-ea"/>
              <a:cs typeface="+mn-cs"/>
            </a:rPr>
            <a:t>f</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a:t>
          </a:r>
          <a:endParaRPr lang="en-IN" baseline="30000">
            <a:solidFill>
              <a:sysClr val="windowText" lastClr="000000"/>
            </a:solidFill>
            <a:effectLst/>
          </a:endParaRPr>
        </a:p>
      </xdr:txBody>
    </xdr:sp>
    <xdr:clientData/>
  </xdr:twoCellAnchor>
  <xdr:twoCellAnchor>
    <xdr:from>
      <xdr:col>7</xdr:col>
      <xdr:colOff>19050</xdr:colOff>
      <xdr:row>11</xdr:row>
      <xdr:rowOff>47625</xdr:rowOff>
    </xdr:from>
    <xdr:to>
      <xdr:col>12</xdr:col>
      <xdr:colOff>552450</xdr:colOff>
      <xdr:row>12</xdr:row>
      <xdr:rowOff>171450</xdr:rowOff>
    </xdr:to>
    <xdr:sp macro="" textlink="">
      <xdr:nvSpPr>
        <xdr:cNvPr id="10" name="Line Callout 2 9"/>
        <xdr:cNvSpPr/>
      </xdr:nvSpPr>
      <xdr:spPr>
        <a:xfrm>
          <a:off x="5143500" y="2200275"/>
          <a:ext cx="4543425" cy="314325"/>
        </a:xfrm>
        <a:prstGeom prst="borderCallout2">
          <a:avLst>
            <a:gd name="adj1" fmla="val 29984"/>
            <a:gd name="adj2" fmla="val 373"/>
            <a:gd name="adj3" fmla="val 29525"/>
            <a:gd name="adj4" fmla="val -7995"/>
            <a:gd name="adj5" fmla="val -1999"/>
            <a:gd name="adj6" fmla="val -15840"/>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Value of long position during life of contract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t</a:t>
          </a:r>
          <a:r>
            <a:rPr lang="en-US" sz="1100" baseline="0">
              <a:solidFill>
                <a:sysClr val="windowText" lastClr="000000"/>
              </a:solidFill>
              <a:effectLst/>
              <a:latin typeface="+mn-lt"/>
              <a:ea typeface="+mn-ea"/>
              <a:cs typeface="+mn-cs"/>
            </a:rPr>
            <a:t> - PVC</a:t>
          </a:r>
          <a:r>
            <a:rPr lang="en-US" sz="1100" baseline="-25000">
              <a:solidFill>
                <a:sysClr val="windowText" lastClr="000000"/>
              </a:solidFill>
              <a:effectLst/>
              <a:latin typeface="+mn-lt"/>
              <a:ea typeface="+mn-ea"/>
              <a:cs typeface="+mn-cs"/>
            </a:rPr>
            <a:t>t</a:t>
          </a:r>
          <a:r>
            <a:rPr lang="en-US" sz="1100" baseline="0">
              <a:solidFill>
                <a:sysClr val="windowText" lastClr="000000"/>
              </a:solidFill>
              <a:effectLst/>
              <a:latin typeface="+mn-lt"/>
              <a:ea typeface="+mn-ea"/>
              <a:cs typeface="+mn-cs"/>
            </a:rPr>
            <a:t>) - [FP/(1 + R</a:t>
          </a:r>
          <a:r>
            <a:rPr lang="en-US" sz="1100" baseline="-25000">
              <a:solidFill>
                <a:sysClr val="windowText" lastClr="000000"/>
              </a:solidFill>
              <a:effectLst/>
              <a:latin typeface="+mn-lt"/>
              <a:ea typeface="+mn-ea"/>
              <a:cs typeface="+mn-cs"/>
            </a:rPr>
            <a:t>f</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T-t</a:t>
          </a:r>
          <a:r>
            <a:rPr lang="en-US" sz="1100" baseline="0">
              <a:solidFill>
                <a:sysClr val="windowText" lastClr="000000"/>
              </a:solidFill>
              <a:effectLst/>
              <a:latin typeface="+mn-lt"/>
              <a:ea typeface="+mn-ea"/>
              <a:cs typeface="+mn-cs"/>
            </a:rPr>
            <a:t>]</a:t>
          </a:r>
          <a:endParaRPr lang="en-IN" baseline="0">
            <a:solidFill>
              <a:sysClr val="windowText" lastClr="000000"/>
            </a:solidFill>
            <a:effectLst/>
          </a:endParaRPr>
        </a:p>
      </xdr:txBody>
    </xdr:sp>
    <xdr:clientData/>
  </xdr:twoCellAnchor>
  <xdr:twoCellAnchor>
    <xdr:from>
      <xdr:col>7</xdr:col>
      <xdr:colOff>19050</xdr:colOff>
      <xdr:row>14</xdr:row>
      <xdr:rowOff>47625</xdr:rowOff>
    </xdr:from>
    <xdr:to>
      <xdr:col>13</xdr:col>
      <xdr:colOff>19050</xdr:colOff>
      <xdr:row>16</xdr:row>
      <xdr:rowOff>28575</xdr:rowOff>
    </xdr:to>
    <xdr:sp macro="" textlink="">
      <xdr:nvSpPr>
        <xdr:cNvPr id="11" name="Line Callout 2 10"/>
        <xdr:cNvSpPr/>
      </xdr:nvSpPr>
      <xdr:spPr>
        <a:xfrm>
          <a:off x="6210300" y="2771775"/>
          <a:ext cx="4619625" cy="361950"/>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Unannualized rate on x-day loan = Annual rate * x/360</a:t>
          </a:r>
          <a:r>
            <a:rPr lang="en-US" baseline="0">
              <a:solidFill>
                <a:sysClr val="windowText" lastClr="000000"/>
              </a:solidFill>
              <a:effectLst/>
            </a:rPr>
            <a:t> </a:t>
          </a:r>
          <a:endParaRPr lang="en-IN" baseline="30000">
            <a:solidFill>
              <a:sysClr val="windowText" lastClr="000000"/>
            </a:solidFill>
            <a:effectLst/>
          </a:endParaRPr>
        </a:p>
      </xdr:txBody>
    </xdr:sp>
    <xdr:clientData/>
  </xdr:twoCellAnchor>
  <xdr:twoCellAnchor>
    <xdr:from>
      <xdr:col>7</xdr:col>
      <xdr:colOff>28575</xdr:colOff>
      <xdr:row>16</xdr:row>
      <xdr:rowOff>171450</xdr:rowOff>
    </xdr:from>
    <xdr:to>
      <xdr:col>13</xdr:col>
      <xdr:colOff>28575</xdr:colOff>
      <xdr:row>18</xdr:row>
      <xdr:rowOff>95250</xdr:rowOff>
    </xdr:to>
    <xdr:sp macro="" textlink="">
      <xdr:nvSpPr>
        <xdr:cNvPr id="12" name="Line Callout 2 11"/>
        <xdr:cNvSpPr/>
      </xdr:nvSpPr>
      <xdr:spPr>
        <a:xfrm>
          <a:off x="5153025" y="3276600"/>
          <a:ext cx="4619625" cy="304800"/>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Actual rate of</a:t>
          </a:r>
          <a:r>
            <a:rPr lang="en-US" baseline="0">
              <a:solidFill>
                <a:sysClr val="windowText" lastClr="000000"/>
              </a:solidFill>
              <a:effectLst/>
            </a:rPr>
            <a:t> 120-day loan </a:t>
          </a:r>
          <a:r>
            <a:rPr lang="en-US">
              <a:solidFill>
                <a:sysClr val="windowText" lastClr="000000"/>
              </a:solidFill>
              <a:effectLst/>
            </a:rPr>
            <a:t>= (1+R150)/(1+R30)-1</a:t>
          </a:r>
          <a:r>
            <a:rPr lang="en-US" baseline="0">
              <a:solidFill>
                <a:sysClr val="windowText" lastClr="000000"/>
              </a:solidFill>
              <a:effectLst/>
            </a:rPr>
            <a:t> </a:t>
          </a:r>
          <a:endParaRPr lang="en-IN" baseline="30000">
            <a:solidFill>
              <a:sysClr val="windowText" lastClr="000000"/>
            </a:solidFill>
            <a:effectLst/>
          </a:endParaRPr>
        </a:p>
      </xdr:txBody>
    </xdr:sp>
    <xdr:clientData/>
  </xdr:twoCellAnchor>
  <xdr:twoCellAnchor>
    <xdr:from>
      <xdr:col>6</xdr:col>
      <xdr:colOff>0</xdr:colOff>
      <xdr:row>19</xdr:row>
      <xdr:rowOff>0</xdr:rowOff>
    </xdr:from>
    <xdr:to>
      <xdr:col>6</xdr:col>
      <xdr:colOff>95250</xdr:colOff>
      <xdr:row>20</xdr:row>
      <xdr:rowOff>28575</xdr:rowOff>
    </xdr:to>
    <xdr:sp macro="" textlink="">
      <xdr:nvSpPr>
        <xdr:cNvPr id="18" name="Right Brace 17"/>
        <xdr:cNvSpPr/>
      </xdr:nvSpPr>
      <xdr:spPr>
        <a:xfrm>
          <a:off x="4514850" y="3676650"/>
          <a:ext cx="95250" cy="219075"/>
        </a:xfrm>
        <a:prstGeom prst="rightBrace">
          <a:avLst>
            <a:gd name="adj1" fmla="val 3214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7</xdr:col>
      <xdr:colOff>9525</xdr:colOff>
      <xdr:row>26</xdr:row>
      <xdr:rowOff>152400</xdr:rowOff>
    </xdr:from>
    <xdr:to>
      <xdr:col>13</xdr:col>
      <xdr:colOff>9525</xdr:colOff>
      <xdr:row>28</xdr:row>
      <xdr:rowOff>76200</xdr:rowOff>
    </xdr:to>
    <xdr:sp macro="" textlink="">
      <xdr:nvSpPr>
        <xdr:cNvPr id="19" name="Line Callout 2 18"/>
        <xdr:cNvSpPr/>
      </xdr:nvSpPr>
      <xdr:spPr>
        <a:xfrm>
          <a:off x="5133975" y="5191125"/>
          <a:ext cx="4619625" cy="304800"/>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Unannualized rate on x-day loan = Annual rate * x/360</a:t>
          </a:r>
          <a:r>
            <a:rPr lang="en-US" baseline="0">
              <a:solidFill>
                <a:sysClr val="windowText" lastClr="000000"/>
              </a:solidFill>
              <a:effectLst/>
            </a:rPr>
            <a:t> </a:t>
          </a:r>
          <a:endParaRPr lang="en-IN" baseline="30000">
            <a:solidFill>
              <a:sysClr val="windowText" lastClr="000000"/>
            </a:solidFill>
            <a:effectLst/>
          </a:endParaRPr>
        </a:p>
      </xdr:txBody>
    </xdr:sp>
    <xdr:clientData/>
  </xdr:twoCellAnchor>
  <xdr:twoCellAnchor>
    <xdr:from>
      <xdr:col>7</xdr:col>
      <xdr:colOff>19050</xdr:colOff>
      <xdr:row>28</xdr:row>
      <xdr:rowOff>171450</xdr:rowOff>
    </xdr:from>
    <xdr:to>
      <xdr:col>13</xdr:col>
      <xdr:colOff>19050</xdr:colOff>
      <xdr:row>30</xdr:row>
      <xdr:rowOff>142875</xdr:rowOff>
    </xdr:to>
    <xdr:sp macro="" textlink="">
      <xdr:nvSpPr>
        <xdr:cNvPr id="20" name="Line Callout 2 19"/>
        <xdr:cNvSpPr/>
      </xdr:nvSpPr>
      <xdr:spPr>
        <a:xfrm>
          <a:off x="6210300" y="5591175"/>
          <a:ext cx="4619625" cy="352425"/>
        </a:xfrm>
        <a:prstGeom prst="borderCallout2">
          <a:avLst>
            <a:gd name="adj1" fmla="val 29984"/>
            <a:gd name="adj2" fmla="val 373"/>
            <a:gd name="adj3" fmla="val 29525"/>
            <a:gd name="adj4" fmla="val -7995"/>
            <a:gd name="adj5" fmla="val -25878"/>
            <a:gd name="adj6" fmla="val -13328"/>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Actual rate of</a:t>
          </a:r>
          <a:r>
            <a:rPr lang="en-US" baseline="0">
              <a:solidFill>
                <a:sysClr val="windowText" lastClr="000000"/>
              </a:solidFill>
              <a:effectLst/>
            </a:rPr>
            <a:t> 30-day loan </a:t>
          </a:r>
          <a:r>
            <a:rPr lang="en-US">
              <a:solidFill>
                <a:sysClr val="windowText" lastClr="000000"/>
              </a:solidFill>
              <a:effectLst/>
            </a:rPr>
            <a:t>= (1+R90)/(1+R60)-1</a:t>
          </a:r>
          <a:r>
            <a:rPr lang="en-US" baseline="0">
              <a:solidFill>
                <a:sysClr val="windowText" lastClr="000000"/>
              </a:solidFill>
              <a:effectLst/>
            </a:rPr>
            <a:t> </a:t>
          </a:r>
          <a:endParaRPr lang="en-IN" baseline="30000">
            <a:solidFill>
              <a:sysClr val="windowText" lastClr="000000"/>
            </a:solidFill>
            <a:effectLst/>
          </a:endParaRPr>
        </a:p>
      </xdr:txBody>
    </xdr:sp>
    <xdr:clientData/>
  </xdr:twoCellAnchor>
  <xdr:twoCellAnchor>
    <xdr:from>
      <xdr:col>6</xdr:col>
      <xdr:colOff>0</xdr:colOff>
      <xdr:row>35</xdr:row>
      <xdr:rowOff>0</xdr:rowOff>
    </xdr:from>
    <xdr:to>
      <xdr:col>6</xdr:col>
      <xdr:colOff>95250</xdr:colOff>
      <xdr:row>36</xdr:row>
      <xdr:rowOff>28575</xdr:rowOff>
    </xdr:to>
    <xdr:sp macro="" textlink="">
      <xdr:nvSpPr>
        <xdr:cNvPr id="21" name="Right Brace 20"/>
        <xdr:cNvSpPr/>
      </xdr:nvSpPr>
      <xdr:spPr>
        <a:xfrm>
          <a:off x="4514850" y="6781800"/>
          <a:ext cx="95250" cy="219075"/>
        </a:xfrm>
        <a:prstGeom prst="rightBrace">
          <a:avLst>
            <a:gd name="adj1" fmla="val 3214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6</xdr:col>
      <xdr:colOff>0</xdr:colOff>
      <xdr:row>35</xdr:row>
      <xdr:rowOff>0</xdr:rowOff>
    </xdr:from>
    <xdr:to>
      <xdr:col>6</xdr:col>
      <xdr:colOff>95250</xdr:colOff>
      <xdr:row>36</xdr:row>
      <xdr:rowOff>28575</xdr:rowOff>
    </xdr:to>
    <xdr:sp macro="" textlink="">
      <xdr:nvSpPr>
        <xdr:cNvPr id="22" name="Right Brace 21"/>
        <xdr:cNvSpPr/>
      </xdr:nvSpPr>
      <xdr:spPr>
        <a:xfrm>
          <a:off x="4514850" y="3676650"/>
          <a:ext cx="95250" cy="219075"/>
        </a:xfrm>
        <a:prstGeom prst="rightBrace">
          <a:avLst>
            <a:gd name="adj1" fmla="val 3214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7</xdr:col>
      <xdr:colOff>19050</xdr:colOff>
      <xdr:row>42</xdr:row>
      <xdr:rowOff>57150</xdr:rowOff>
    </xdr:from>
    <xdr:to>
      <xdr:col>13</xdr:col>
      <xdr:colOff>19050</xdr:colOff>
      <xdr:row>43</xdr:row>
      <xdr:rowOff>171450</xdr:rowOff>
    </xdr:to>
    <xdr:sp macro="" textlink="">
      <xdr:nvSpPr>
        <xdr:cNvPr id="23" name="Line Callout 2 22"/>
        <xdr:cNvSpPr/>
      </xdr:nvSpPr>
      <xdr:spPr>
        <a:xfrm>
          <a:off x="5143500" y="8172450"/>
          <a:ext cx="4619625" cy="304800"/>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Forward exchange</a:t>
          </a:r>
          <a:r>
            <a:rPr lang="en-US" baseline="0">
              <a:solidFill>
                <a:sysClr val="windowText" lastClr="000000"/>
              </a:solidFill>
              <a:effectLst/>
            </a:rPr>
            <a:t> rate F</a:t>
          </a:r>
          <a:r>
            <a:rPr lang="en-US" baseline="-25000">
              <a:solidFill>
                <a:sysClr val="windowText" lastClr="000000"/>
              </a:solidFill>
              <a:effectLst/>
            </a:rPr>
            <a:t>T</a:t>
          </a:r>
          <a:r>
            <a:rPr lang="en-US" baseline="0">
              <a:solidFill>
                <a:sysClr val="windowText" lastClr="000000"/>
              </a:solidFill>
              <a:effectLst/>
            </a:rPr>
            <a:t>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0</a:t>
          </a:r>
          <a:r>
            <a:rPr lang="en-US" sz="1100" baseline="0">
              <a:solidFill>
                <a:sysClr val="windowText" lastClr="000000"/>
              </a:solidFill>
              <a:effectLst/>
              <a:latin typeface="+mn-lt"/>
              <a:ea typeface="+mn-ea"/>
              <a:cs typeface="+mn-cs"/>
            </a:rPr>
            <a:t> *(1 + R</a:t>
          </a:r>
          <a:r>
            <a:rPr lang="en-US" sz="1100" baseline="-25000">
              <a:solidFill>
                <a:sysClr val="windowText" lastClr="000000"/>
              </a:solidFill>
              <a:effectLst/>
              <a:latin typeface="+mn-lt"/>
              <a:ea typeface="+mn-ea"/>
              <a:cs typeface="+mn-cs"/>
            </a:rPr>
            <a:t>DC</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 </a:t>
          </a:r>
          <a:r>
            <a:rPr lang="en-US" sz="1100" baseline="0">
              <a:solidFill>
                <a:sysClr val="windowText" lastClr="000000"/>
              </a:solidFill>
              <a:effectLst/>
              <a:latin typeface="+mn-lt"/>
              <a:ea typeface="+mn-ea"/>
              <a:cs typeface="+mn-cs"/>
            </a:rPr>
            <a:t>/ (1 + R</a:t>
          </a:r>
          <a:r>
            <a:rPr lang="en-US" sz="1100" baseline="-25000">
              <a:solidFill>
                <a:sysClr val="windowText" lastClr="000000"/>
              </a:solidFill>
              <a:effectLst/>
              <a:latin typeface="+mn-lt"/>
              <a:ea typeface="+mn-ea"/>
              <a:cs typeface="+mn-cs"/>
            </a:rPr>
            <a:t>FC</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a:t>
          </a:r>
          <a:endParaRPr lang="en-IN" baseline="30000">
            <a:solidFill>
              <a:sysClr val="windowText" lastClr="000000"/>
            </a:solidFill>
            <a:effectLst/>
          </a:endParaRPr>
        </a:p>
      </xdr:txBody>
    </xdr:sp>
    <xdr:clientData/>
  </xdr:twoCellAnchor>
  <xdr:twoCellAnchor>
    <xdr:from>
      <xdr:col>7</xdr:col>
      <xdr:colOff>95251</xdr:colOff>
      <xdr:row>45</xdr:row>
      <xdr:rowOff>57150</xdr:rowOff>
    </xdr:from>
    <xdr:to>
      <xdr:col>13</xdr:col>
      <xdr:colOff>28576</xdr:colOff>
      <xdr:row>46</xdr:row>
      <xdr:rowOff>180975</xdr:rowOff>
    </xdr:to>
    <xdr:sp macro="" textlink="">
      <xdr:nvSpPr>
        <xdr:cNvPr id="24" name="Line Callout 2 23"/>
        <xdr:cNvSpPr/>
      </xdr:nvSpPr>
      <xdr:spPr>
        <a:xfrm>
          <a:off x="5219701" y="8743950"/>
          <a:ext cx="4552950" cy="314325"/>
        </a:xfrm>
        <a:prstGeom prst="borderCallout2">
          <a:avLst>
            <a:gd name="adj1" fmla="val 29984"/>
            <a:gd name="adj2" fmla="val 373"/>
            <a:gd name="adj3" fmla="val 29525"/>
            <a:gd name="adj4" fmla="val -7995"/>
            <a:gd name="adj5" fmla="val 10122"/>
            <a:gd name="adj6" fmla="val -14998"/>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Value of currency</a:t>
          </a:r>
          <a:r>
            <a:rPr lang="en-US" baseline="0">
              <a:solidFill>
                <a:sysClr val="windowText" lastClr="000000"/>
              </a:solidFill>
              <a:effectLst/>
            </a:rPr>
            <a:t> forward</a:t>
          </a:r>
          <a:r>
            <a:rPr lang="en-US">
              <a:solidFill>
                <a:sysClr val="windowText" lastClr="000000"/>
              </a:solidFill>
              <a:effectLst/>
            </a:rPr>
            <a:t>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t</a:t>
          </a:r>
          <a:r>
            <a:rPr lang="en-US" sz="1100" baseline="0">
              <a:solidFill>
                <a:sysClr val="windowText" lastClr="000000"/>
              </a:solidFill>
              <a:effectLst/>
              <a:latin typeface="+mn-lt"/>
              <a:ea typeface="+mn-ea"/>
              <a:cs typeface="+mn-cs"/>
            </a:rPr>
            <a:t> /(1 + R</a:t>
          </a:r>
          <a:r>
            <a:rPr lang="en-US" sz="1100" baseline="-25000">
              <a:solidFill>
                <a:sysClr val="windowText" lastClr="000000"/>
              </a:solidFill>
              <a:effectLst/>
              <a:latin typeface="+mn-lt"/>
              <a:ea typeface="+mn-ea"/>
              <a:cs typeface="+mn-cs"/>
            </a:rPr>
            <a:t>FC</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T-t</a:t>
          </a:r>
          <a:r>
            <a:rPr lang="en-US" sz="1100" baseline="0">
              <a:solidFill>
                <a:sysClr val="windowText" lastClr="000000"/>
              </a:solidFill>
              <a:effectLst/>
              <a:latin typeface="+mn-lt"/>
              <a:ea typeface="+mn-ea"/>
              <a:cs typeface="+mn-cs"/>
            </a:rPr>
            <a:t>] - </a:t>
          </a:r>
          <a:r>
            <a:rPr lang="en-IN" sz="1100" baseline="0">
              <a:solidFill>
                <a:sysClr val="windowText" lastClr="000000"/>
              </a:solidFill>
              <a:effectLst/>
              <a:latin typeface="+mn-lt"/>
              <a:ea typeface="+mn-ea"/>
              <a:cs typeface="+mn-cs"/>
            </a:rPr>
            <a:t>[</a:t>
          </a:r>
          <a:r>
            <a:rPr lang="en-US" sz="1100">
              <a:solidFill>
                <a:sysClr val="windowText" lastClr="000000"/>
              </a:solidFill>
              <a:effectLst/>
              <a:latin typeface="+mn-lt"/>
              <a:ea typeface="+mn-ea"/>
              <a:cs typeface="+mn-cs"/>
            </a:rPr>
            <a:t>F</a:t>
          </a:r>
          <a:r>
            <a:rPr lang="en-US" sz="1100" baseline="-25000">
              <a:solidFill>
                <a:sysClr val="windowText" lastClr="000000"/>
              </a:solidFill>
              <a:effectLst/>
              <a:latin typeface="+mn-lt"/>
              <a:ea typeface="+mn-ea"/>
              <a:cs typeface="+mn-cs"/>
            </a:rPr>
            <a:t>T</a:t>
          </a:r>
          <a:r>
            <a:rPr lang="en-US" sz="1100" baseline="0">
              <a:solidFill>
                <a:sysClr val="windowText" lastClr="000000"/>
              </a:solidFill>
              <a:effectLst/>
              <a:latin typeface="+mn-lt"/>
              <a:ea typeface="+mn-ea"/>
              <a:cs typeface="+mn-cs"/>
            </a:rPr>
            <a:t> /(1 + R</a:t>
          </a:r>
          <a:r>
            <a:rPr lang="en-US" sz="1100" baseline="-25000">
              <a:solidFill>
                <a:sysClr val="windowText" lastClr="000000"/>
              </a:solidFill>
              <a:effectLst/>
              <a:latin typeface="+mn-lt"/>
              <a:ea typeface="+mn-ea"/>
              <a:cs typeface="+mn-cs"/>
            </a:rPr>
            <a:t>DC</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T-t</a:t>
          </a:r>
          <a:r>
            <a:rPr lang="en-US" sz="1100" baseline="0">
              <a:solidFill>
                <a:sysClr val="windowText" lastClr="000000"/>
              </a:solidFill>
              <a:effectLst/>
              <a:latin typeface="+mn-lt"/>
              <a:ea typeface="+mn-ea"/>
              <a:cs typeface="+mn-cs"/>
            </a:rPr>
            <a:t>]</a:t>
          </a:r>
          <a:endParaRPr lang="en-IN" baseline="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D/Documents/Downloads/ExcelLookupFunctionsSeries1-15%20Finish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ISTINE/AppData/Local/Temp/Rar$DI29.6424/exercise-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RISTINE_PC/Desktop/PD/Mizuho/Day7/Ques-Day7-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RISTINE_PC/Desktop/PD/Mizuho/Day7/Answers-Day7-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RISTINE_PC/Desktop/PD/Mizuho/Day5/Ques-Day5-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d/HP%20Laptop/PD/HSBC%20v2/Excel%20Books/Excel/examples%202003/Excel%20ExamplesConverted/Chapter14/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Details"/>
      <sheetName val="Table1"/>
      <sheetName val="VLOOKUP"/>
      <sheetName val="HLOOKUP"/>
      <sheetName val="LOOKUP"/>
      <sheetName val="MATCH"/>
      <sheetName val="INDEX"/>
      <sheetName val="MATCH &amp; INDEX"/>
      <sheetName val="CHOOSE"/>
      <sheetName val="Intersector Operator"/>
    </sheetNames>
    <sheetDataSet>
      <sheetData sheetId="0" refreshError="1"/>
      <sheetData sheetId="1">
        <row r="1">
          <cell r="A1">
            <v>1</v>
          </cell>
          <cell r="B1" t="str">
            <v>Suix</v>
          </cell>
        </row>
        <row r="2">
          <cell r="A2">
            <v>2</v>
          </cell>
          <cell r="B2" t="str">
            <v>Fred</v>
          </cell>
        </row>
        <row r="3">
          <cell r="A3">
            <v>3</v>
          </cell>
          <cell r="B3" t="str">
            <v>Chin</v>
          </cell>
        </row>
        <row r="4">
          <cell r="A4">
            <v>4</v>
          </cell>
          <cell r="B4" t="str">
            <v>Sheliadawn</v>
          </cell>
        </row>
      </sheetData>
      <sheetData sheetId="2">
        <row r="20">
          <cell r="B20" t="str">
            <v>Product 1</v>
          </cell>
        </row>
        <row r="31">
          <cell r="B31" t="str">
            <v>Boom01</v>
          </cell>
        </row>
        <row r="32">
          <cell r="B32" t="str">
            <v>Boom02</v>
          </cell>
        </row>
        <row r="33">
          <cell r="B33" t="str">
            <v>Boom03</v>
          </cell>
        </row>
        <row r="34">
          <cell r="B34" t="str">
            <v>Boom04</v>
          </cell>
        </row>
        <row r="35">
          <cell r="B35" t="str">
            <v>Boom05</v>
          </cell>
        </row>
        <row r="36">
          <cell r="B36" t="str">
            <v>Boom06</v>
          </cell>
        </row>
        <row r="37">
          <cell r="B37" t="str">
            <v>Boom07</v>
          </cell>
        </row>
        <row r="38">
          <cell r="B38" t="str">
            <v>Boom08</v>
          </cell>
        </row>
        <row r="39">
          <cell r="B39" t="str">
            <v>Boom09</v>
          </cell>
        </row>
        <row r="70">
          <cell r="I70">
            <v>0</v>
          </cell>
          <cell r="J70">
            <v>0</v>
          </cell>
          <cell r="K70">
            <v>50000</v>
          </cell>
          <cell r="M70">
            <v>0.15</v>
          </cell>
        </row>
        <row r="71">
          <cell r="I71">
            <v>50001</v>
          </cell>
          <cell r="J71">
            <v>50000</v>
          </cell>
          <cell r="K71">
            <v>75000</v>
          </cell>
          <cell r="L71">
            <v>7500</v>
          </cell>
          <cell r="M71">
            <v>0.25</v>
          </cell>
        </row>
        <row r="72">
          <cell r="I72">
            <v>75001</v>
          </cell>
          <cell r="J72">
            <v>75000</v>
          </cell>
          <cell r="K72">
            <v>100000</v>
          </cell>
          <cell r="L72">
            <v>13750</v>
          </cell>
          <cell r="M72">
            <v>0.34</v>
          </cell>
        </row>
        <row r="73">
          <cell r="I73">
            <v>100001</v>
          </cell>
          <cell r="J73">
            <v>100000</v>
          </cell>
          <cell r="K73">
            <v>335000</v>
          </cell>
          <cell r="L73">
            <v>22250</v>
          </cell>
          <cell r="M73">
            <v>0.39</v>
          </cell>
        </row>
        <row r="74">
          <cell r="I74">
            <v>335001</v>
          </cell>
          <cell r="J74">
            <v>335000</v>
          </cell>
          <cell r="K74">
            <v>10000000</v>
          </cell>
          <cell r="L74">
            <v>113900</v>
          </cell>
          <cell r="M74">
            <v>0.34</v>
          </cell>
        </row>
        <row r="75">
          <cell r="I75">
            <v>10000001</v>
          </cell>
          <cell r="J75">
            <v>10000000</v>
          </cell>
          <cell r="K75">
            <v>15000000</v>
          </cell>
          <cell r="L75">
            <v>3400000.0000000005</v>
          </cell>
          <cell r="M75">
            <v>0.35</v>
          </cell>
        </row>
        <row r="76">
          <cell r="I76">
            <v>15000001</v>
          </cell>
          <cell r="J76">
            <v>15000000</v>
          </cell>
          <cell r="K76">
            <v>18333333</v>
          </cell>
          <cell r="L76">
            <v>5150000</v>
          </cell>
          <cell r="M76">
            <v>0.38</v>
          </cell>
        </row>
        <row r="77">
          <cell r="I77">
            <v>18333334</v>
          </cell>
          <cell r="J77">
            <v>18333333</v>
          </cell>
          <cell r="L77">
            <v>6416666.54</v>
          </cell>
          <cell r="M77">
            <v>0.35</v>
          </cell>
        </row>
      </sheetData>
      <sheetData sheetId="3" refreshError="1"/>
      <sheetData sheetId="4" refreshError="1"/>
      <sheetData sheetId="5" refreshError="1"/>
      <sheetData sheetId="6" refreshError="1"/>
      <sheetData sheetId="7" refreshError="1"/>
      <sheetData sheetId="8" refreshError="1"/>
      <sheetData sheetId="9">
        <row r="8">
          <cell r="E8">
            <v>2709</v>
          </cell>
          <cell r="F8">
            <v>1623</v>
          </cell>
        </row>
        <row r="9">
          <cell r="E9">
            <v>3629</v>
          </cell>
          <cell r="F9">
            <v>2750</v>
          </cell>
        </row>
        <row r="10">
          <cell r="E10">
            <v>4783</v>
          </cell>
          <cell r="F10">
            <v>3708</v>
          </cell>
        </row>
        <row r="11">
          <cell r="C11">
            <v>7659</v>
          </cell>
          <cell r="D11">
            <v>6812</v>
          </cell>
          <cell r="E11">
            <v>5626</v>
          </cell>
          <cell r="F11">
            <v>5000</v>
          </cell>
          <cell r="G11">
            <v>3650</v>
          </cell>
        </row>
        <row r="12">
          <cell r="C12">
            <v>8816</v>
          </cell>
          <cell r="D12">
            <v>7938</v>
          </cell>
          <cell r="E12">
            <v>6596</v>
          </cell>
          <cell r="F12">
            <v>5864</v>
          </cell>
          <cell r="G12">
            <v>4679</v>
          </cell>
        </row>
        <row r="13">
          <cell r="E13">
            <v>7992</v>
          </cell>
          <cell r="F13">
            <v>6900</v>
          </cell>
        </row>
        <row r="14">
          <cell r="E14">
            <v>8761</v>
          </cell>
          <cell r="F14">
            <v>7914</v>
          </cell>
        </row>
        <row r="15">
          <cell r="E15">
            <v>9782</v>
          </cell>
          <cell r="F15">
            <v>8736</v>
          </cell>
        </row>
        <row r="16">
          <cell r="E16">
            <v>10937</v>
          </cell>
          <cell r="F16">
            <v>9746</v>
          </cell>
        </row>
        <row r="17">
          <cell r="E17">
            <v>11732</v>
          </cell>
          <cell r="F17">
            <v>10792</v>
          </cell>
        </row>
        <row r="18">
          <cell r="E18">
            <v>12904</v>
          </cell>
          <cell r="F18">
            <v>11667</v>
          </cell>
        </row>
        <row r="19">
          <cell r="E19">
            <v>13840</v>
          </cell>
          <cell r="F19">
            <v>12792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ting"/>
      <sheetName val="Any-Column Lookup"/>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efreshError="1"/>
      <sheetData sheetId="3">
        <row r="3">
          <cell r="K3" t="str">
            <v>Jan</v>
          </cell>
        </row>
        <row r="4">
          <cell r="K4" t="str">
            <v>Feb</v>
          </cell>
        </row>
        <row r="5">
          <cell r="K5" t="str">
            <v>Mar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ow r="3">
          <cell r="G3" t="str">
            <v>Bombay</v>
          </cell>
          <cell r="I3" t="str">
            <v>FRM Comprehensive</v>
          </cell>
        </row>
        <row r="4">
          <cell r="G4" t="str">
            <v>Delhi</v>
          </cell>
          <cell r="I4" t="str">
            <v>CFA Comprehensive</v>
          </cell>
        </row>
        <row r="5">
          <cell r="G5" t="str">
            <v>Bangalore</v>
          </cell>
          <cell r="I5" t="str">
            <v>VisualizeFRM</v>
          </cell>
        </row>
        <row r="6">
          <cell r="G6" t="str">
            <v>Singapore</v>
          </cell>
          <cell r="I6" t="str">
            <v>Corporate Training</v>
          </cell>
        </row>
        <row r="7">
          <cell r="G7" t="str">
            <v>Online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K Answer"/>
      <sheetName val="K Sensitivity"/>
      <sheetName val="K Limits"/>
      <sheetName val="L"/>
      <sheetName val="L-Sol"/>
      <sheetName val="M"/>
      <sheetName val="N"/>
      <sheetName val="O"/>
      <sheetName val="Scroll Bars and Spinners"/>
    </sheetNames>
    <sheetDataSet>
      <sheetData sheetId="0" refreshError="1"/>
      <sheetData sheetId="1" refreshError="1"/>
      <sheetData sheetId="2" refreshError="1"/>
      <sheetData sheetId="3" refreshError="1"/>
      <sheetData sheetId="4"/>
      <sheetData sheetId="5" refreshError="1"/>
      <sheetData sheetId="6"/>
      <sheetData sheetId="7">
        <row r="7">
          <cell r="C7">
            <v>7200</v>
          </cell>
        </row>
      </sheetData>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ture Value"/>
      <sheetName val="Future Value (Data Table)"/>
      <sheetName val="Future Value (2-Inputs)"/>
      <sheetName val="Trend"/>
      <sheetName val="Iterate"/>
      <sheetName val="Correlation"/>
      <sheetName val="Descriptive"/>
      <sheetName val="Histogram"/>
      <sheetName val="Random (Dice Roll)"/>
      <sheetName val="Rank &amp; Percentile"/>
      <sheetName val="Goal Seek"/>
      <sheetName val="Margin"/>
      <sheetName val="Break Even"/>
      <sheetName val="Equations"/>
      <sheetName val="Chart Goal Seek"/>
      <sheetName val="Break Even (Goal Seek)"/>
      <sheetName val="Break Even (Solver)"/>
      <sheetName val="Sheet14"/>
      <sheetName val="Sheet15"/>
      <sheetName val="Sheet16"/>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row r="10">
          <cell r="B10">
            <v>193224.57293287982</v>
          </cell>
          <cell r="C10">
            <v>135149.68966776197</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edupristin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S39"/>
  <sheetViews>
    <sheetView showGridLines="0" tabSelected="1" workbookViewId="0"/>
  </sheetViews>
  <sheetFormatPr defaultColWidth="0" defaultRowHeight="12.75" customHeight="1" zeroHeight="1" x14ac:dyDescent="0.2"/>
  <cols>
    <col min="1" max="4" width="10.140625" style="27" customWidth="1"/>
    <col min="5" max="11" width="9.140625" style="27" customWidth="1"/>
    <col min="12" max="256" width="0" style="27" hidden="1"/>
    <col min="257" max="267" width="9.140625" style="27" hidden="1" customWidth="1"/>
    <col min="268" max="512" width="0" style="27" hidden="1"/>
    <col min="513" max="523" width="9.140625" style="27" hidden="1" customWidth="1"/>
    <col min="524" max="768" width="0" style="27" hidden="1"/>
    <col min="769" max="779" width="9.140625" style="27" hidden="1" customWidth="1"/>
    <col min="780" max="1024" width="0" style="27" hidden="1"/>
    <col min="1025" max="1035" width="9.140625" style="27" hidden="1" customWidth="1"/>
    <col min="1036" max="1280" width="0" style="27" hidden="1"/>
    <col min="1281" max="1291" width="9.140625" style="27" hidden="1" customWidth="1"/>
    <col min="1292" max="1536" width="0" style="27" hidden="1"/>
    <col min="1537" max="1547" width="9.140625" style="27" hidden="1" customWidth="1"/>
    <col min="1548" max="1792" width="0" style="27" hidden="1"/>
    <col min="1793" max="1803" width="9.140625" style="27" hidden="1" customWidth="1"/>
    <col min="1804" max="2048" width="0" style="27" hidden="1"/>
    <col min="2049" max="2059" width="9.140625" style="27" hidden="1" customWidth="1"/>
    <col min="2060" max="2304" width="0" style="27" hidden="1"/>
    <col min="2305" max="2315" width="9.140625" style="27" hidden="1" customWidth="1"/>
    <col min="2316" max="2560" width="0" style="27" hidden="1"/>
    <col min="2561" max="2571" width="9.140625" style="27" hidden="1" customWidth="1"/>
    <col min="2572" max="2816" width="0" style="27" hidden="1"/>
    <col min="2817" max="2827" width="9.140625" style="27" hidden="1" customWidth="1"/>
    <col min="2828" max="3072" width="0" style="27" hidden="1"/>
    <col min="3073" max="3083" width="9.140625" style="27" hidden="1" customWidth="1"/>
    <col min="3084" max="3328" width="0" style="27" hidden="1"/>
    <col min="3329" max="3339" width="9.140625" style="27" hidden="1" customWidth="1"/>
    <col min="3340" max="3584" width="0" style="27" hidden="1"/>
    <col min="3585" max="3595" width="9.140625" style="27" hidden="1" customWidth="1"/>
    <col min="3596" max="3840" width="0" style="27" hidden="1"/>
    <col min="3841" max="3851" width="9.140625" style="27" hidden="1" customWidth="1"/>
    <col min="3852" max="4096" width="0" style="27" hidden="1"/>
    <col min="4097" max="4107" width="9.140625" style="27" hidden="1" customWidth="1"/>
    <col min="4108" max="4352" width="0" style="27" hidden="1"/>
    <col min="4353" max="4363" width="9.140625" style="27" hidden="1" customWidth="1"/>
    <col min="4364" max="4608" width="0" style="27" hidden="1"/>
    <col min="4609" max="4619" width="9.140625" style="27" hidden="1" customWidth="1"/>
    <col min="4620" max="4864" width="0" style="27" hidden="1"/>
    <col min="4865" max="4875" width="9.140625" style="27" hidden="1" customWidth="1"/>
    <col min="4876" max="5120" width="0" style="27" hidden="1"/>
    <col min="5121" max="5131" width="9.140625" style="27" hidden="1" customWidth="1"/>
    <col min="5132" max="5376" width="0" style="27" hidden="1"/>
    <col min="5377" max="5387" width="9.140625" style="27" hidden="1" customWidth="1"/>
    <col min="5388" max="5632" width="0" style="27" hidden="1"/>
    <col min="5633" max="5643" width="9.140625" style="27" hidden="1" customWidth="1"/>
    <col min="5644" max="5888" width="0" style="27" hidden="1"/>
    <col min="5889" max="5899" width="9.140625" style="27" hidden="1" customWidth="1"/>
    <col min="5900" max="6144" width="0" style="27" hidden="1"/>
    <col min="6145" max="6155" width="9.140625" style="27" hidden="1" customWidth="1"/>
    <col min="6156" max="6400" width="0" style="27" hidden="1"/>
    <col min="6401" max="6411" width="9.140625" style="27" hidden="1" customWidth="1"/>
    <col min="6412" max="6656" width="0" style="27" hidden="1"/>
    <col min="6657" max="6667" width="9.140625" style="27" hidden="1" customWidth="1"/>
    <col min="6668" max="6912" width="0" style="27" hidden="1"/>
    <col min="6913" max="6923" width="9.140625" style="27" hidden="1" customWidth="1"/>
    <col min="6924" max="7168" width="0" style="27" hidden="1"/>
    <col min="7169" max="7179" width="9.140625" style="27" hidden="1" customWidth="1"/>
    <col min="7180" max="7424" width="0" style="27" hidden="1"/>
    <col min="7425" max="7435" width="9.140625" style="27" hidden="1" customWidth="1"/>
    <col min="7436" max="7680" width="0" style="27" hidden="1"/>
    <col min="7681" max="7691" width="9.140625" style="27" hidden="1" customWidth="1"/>
    <col min="7692" max="7936" width="0" style="27" hidden="1"/>
    <col min="7937" max="7947" width="9.140625" style="27" hidden="1" customWidth="1"/>
    <col min="7948" max="8192" width="0" style="27" hidden="1"/>
    <col min="8193" max="8203" width="9.140625" style="27" hidden="1" customWidth="1"/>
    <col min="8204" max="8448" width="0" style="27" hidden="1"/>
    <col min="8449" max="8459" width="9.140625" style="27" hidden="1" customWidth="1"/>
    <col min="8460" max="8704" width="0" style="27" hidden="1"/>
    <col min="8705" max="8715" width="9.140625" style="27" hidden="1" customWidth="1"/>
    <col min="8716" max="8960" width="0" style="27" hidden="1"/>
    <col min="8961" max="8971" width="9.140625" style="27" hidden="1" customWidth="1"/>
    <col min="8972" max="9216" width="0" style="27" hidden="1"/>
    <col min="9217" max="9227" width="9.140625" style="27" hidden="1" customWidth="1"/>
    <col min="9228" max="9472" width="0" style="27" hidden="1"/>
    <col min="9473" max="9483" width="9.140625" style="27" hidden="1" customWidth="1"/>
    <col min="9484" max="9728" width="0" style="27" hidden="1"/>
    <col min="9729" max="9739" width="9.140625" style="27" hidden="1" customWidth="1"/>
    <col min="9740" max="9984" width="0" style="27" hidden="1"/>
    <col min="9985" max="9995" width="9.140625" style="27" hidden="1" customWidth="1"/>
    <col min="9996" max="10240" width="0" style="27" hidden="1"/>
    <col min="10241" max="10251" width="9.140625" style="27" hidden="1" customWidth="1"/>
    <col min="10252" max="10496" width="0" style="27" hidden="1"/>
    <col min="10497" max="10507" width="9.140625" style="27" hidden="1" customWidth="1"/>
    <col min="10508" max="10752" width="0" style="27" hidden="1"/>
    <col min="10753" max="10763" width="9.140625" style="27" hidden="1" customWidth="1"/>
    <col min="10764" max="11008" width="0" style="27" hidden="1"/>
    <col min="11009" max="11019" width="9.140625" style="27" hidden="1" customWidth="1"/>
    <col min="11020" max="11264" width="0" style="27" hidden="1"/>
    <col min="11265" max="11275" width="9.140625" style="27" hidden="1" customWidth="1"/>
    <col min="11276" max="11520" width="0" style="27" hidden="1"/>
    <col min="11521" max="11531" width="9.140625" style="27" hidden="1" customWidth="1"/>
    <col min="11532" max="11776" width="0" style="27" hidden="1"/>
    <col min="11777" max="11787" width="9.140625" style="27" hidden="1" customWidth="1"/>
    <col min="11788" max="12032" width="0" style="27" hidden="1"/>
    <col min="12033" max="12043" width="9.140625" style="27" hidden="1" customWidth="1"/>
    <col min="12044" max="12288" width="0" style="27" hidden="1"/>
    <col min="12289" max="12299" width="9.140625" style="27" hidden="1" customWidth="1"/>
    <col min="12300" max="12544" width="0" style="27" hidden="1"/>
    <col min="12545" max="12555" width="9.140625" style="27" hidden="1" customWidth="1"/>
    <col min="12556" max="12800" width="0" style="27" hidden="1"/>
    <col min="12801" max="12811" width="9.140625" style="27" hidden="1" customWidth="1"/>
    <col min="12812" max="13056" width="0" style="27" hidden="1"/>
    <col min="13057" max="13067" width="9.140625" style="27" hidden="1" customWidth="1"/>
    <col min="13068" max="13312" width="0" style="27" hidden="1"/>
    <col min="13313" max="13323" width="9.140625" style="27" hidden="1" customWidth="1"/>
    <col min="13324" max="13568" width="0" style="27" hidden="1"/>
    <col min="13569" max="13579" width="9.140625" style="27" hidden="1" customWidth="1"/>
    <col min="13580" max="13824" width="0" style="27" hidden="1"/>
    <col min="13825" max="13835" width="9.140625" style="27" hidden="1" customWidth="1"/>
    <col min="13836" max="14080" width="0" style="27" hidden="1"/>
    <col min="14081" max="14091" width="9.140625" style="27" hidden="1" customWidth="1"/>
    <col min="14092" max="14336" width="0" style="27" hidden="1"/>
    <col min="14337" max="14347" width="9.140625" style="27" hidden="1" customWidth="1"/>
    <col min="14348" max="14592" width="0" style="27" hidden="1"/>
    <col min="14593" max="14603" width="9.140625" style="27" hidden="1" customWidth="1"/>
    <col min="14604" max="14848" width="0" style="27" hidden="1"/>
    <col min="14849" max="14859" width="9.140625" style="27" hidden="1" customWidth="1"/>
    <col min="14860" max="15104" width="0" style="27" hidden="1"/>
    <col min="15105" max="15115" width="9.140625" style="27" hidden="1" customWidth="1"/>
    <col min="15116" max="15360" width="0" style="27" hidden="1"/>
    <col min="15361" max="15371" width="9.140625" style="27" hidden="1" customWidth="1"/>
    <col min="15372" max="15616" width="0" style="27" hidden="1"/>
    <col min="15617" max="15627" width="9.140625" style="27" hidden="1" customWidth="1"/>
    <col min="15628" max="15872" width="0" style="27" hidden="1"/>
    <col min="15873" max="15883" width="9.140625" style="27" hidden="1" customWidth="1"/>
    <col min="15884" max="16128" width="0" style="27" hidden="1"/>
    <col min="16129" max="16139" width="9.140625" style="27" hidden="1" customWidth="1"/>
    <col min="16140" max="16384" width="0" style="27" hidden="1"/>
  </cols>
  <sheetData>
    <row r="1" spans="1:11" x14ac:dyDescent="0.2">
      <c r="A1" s="23"/>
      <c r="B1" s="24"/>
      <c r="C1" s="24"/>
      <c r="D1" s="24"/>
      <c r="E1" s="24"/>
      <c r="F1" s="25"/>
      <c r="G1" s="24"/>
      <c r="H1" s="24"/>
      <c r="I1" s="24"/>
      <c r="J1" s="24"/>
      <c r="K1" s="26"/>
    </row>
    <row r="2" spans="1:11" ht="140.1" customHeight="1" x14ac:dyDescent="0.2">
      <c r="A2" s="28"/>
      <c r="B2" s="29"/>
      <c r="C2" s="29"/>
      <c r="D2" s="29"/>
      <c r="E2" s="29"/>
      <c r="F2" s="29"/>
      <c r="G2" s="29"/>
      <c r="I2" s="29"/>
      <c r="J2" s="29"/>
      <c r="K2" s="30"/>
    </row>
    <row r="3" spans="1:11" s="34" customFormat="1" ht="23.25" x14ac:dyDescent="0.25">
      <c r="A3" s="31"/>
      <c r="B3" s="32"/>
      <c r="C3" s="32"/>
      <c r="D3" s="32"/>
      <c r="E3" s="95" t="s">
        <v>9</v>
      </c>
      <c r="F3" s="95"/>
      <c r="G3" s="95"/>
      <c r="H3" s="95"/>
      <c r="I3" s="95"/>
      <c r="J3" s="95"/>
      <c r="K3" s="95"/>
    </row>
    <row r="4" spans="1:11" s="34" customFormat="1" ht="15" x14ac:dyDescent="0.25">
      <c r="A4" s="31"/>
      <c r="B4" s="32"/>
      <c r="C4" s="32"/>
      <c r="D4" s="33"/>
      <c r="E4" s="96" t="s">
        <v>10</v>
      </c>
      <c r="F4" s="96"/>
      <c r="G4" s="96"/>
      <c r="H4" s="96"/>
      <c r="I4" s="96"/>
      <c r="J4" s="96"/>
      <c r="K4" s="96"/>
    </row>
    <row r="5" spans="1:11" s="34" customFormat="1" ht="15" x14ac:dyDescent="0.25">
      <c r="A5" s="31"/>
      <c r="B5" s="32"/>
      <c r="C5" s="32"/>
      <c r="D5" s="33"/>
      <c r="E5" s="57"/>
      <c r="F5" s="57"/>
      <c r="G5" s="57"/>
      <c r="H5" s="57"/>
      <c r="I5" s="57"/>
      <c r="J5" s="57"/>
      <c r="K5" s="57"/>
    </row>
    <row r="6" spans="1:11" s="34" customFormat="1" ht="24.75" customHeight="1" x14ac:dyDescent="0.25">
      <c r="A6" s="31"/>
      <c r="B6" s="32"/>
      <c r="C6" s="32"/>
      <c r="D6" s="33"/>
      <c r="E6" s="97" t="s">
        <v>19</v>
      </c>
      <c r="F6" s="97"/>
      <c r="G6" s="97"/>
      <c r="H6" s="97"/>
      <c r="I6" s="97"/>
      <c r="J6" s="97"/>
      <c r="K6" s="97"/>
    </row>
    <row r="7" spans="1:11" s="34" customFormat="1" ht="22.5" customHeight="1" x14ac:dyDescent="0.25">
      <c r="A7" s="31"/>
      <c r="B7" s="32"/>
      <c r="C7" s="32"/>
      <c r="E7" s="57" t="s">
        <v>99</v>
      </c>
      <c r="F7" s="57"/>
      <c r="G7" s="57"/>
      <c r="H7" s="57"/>
      <c r="I7" s="57"/>
      <c r="J7" s="57"/>
      <c r="K7" s="57"/>
    </row>
    <row r="8" spans="1:11" s="34" customFormat="1" ht="26.25" customHeight="1" x14ac:dyDescent="0.25">
      <c r="A8" s="31"/>
      <c r="B8" s="32"/>
      <c r="C8" s="32"/>
      <c r="D8" s="33"/>
      <c r="E8" s="98" t="s">
        <v>101</v>
      </c>
      <c r="F8" s="96"/>
      <c r="G8" s="96"/>
      <c r="H8" s="96"/>
      <c r="I8" s="96"/>
      <c r="J8" s="96"/>
      <c r="K8" s="96"/>
    </row>
    <row r="9" spans="1:11" s="34" customFormat="1" x14ac:dyDescent="0.25">
      <c r="A9" s="31"/>
      <c r="B9" s="32"/>
      <c r="C9" s="32"/>
      <c r="E9" s="32"/>
      <c r="F9" s="32"/>
      <c r="G9" s="32"/>
      <c r="H9" s="32"/>
      <c r="I9" s="32"/>
      <c r="J9" s="32"/>
      <c r="K9" s="32"/>
    </row>
    <row r="10" spans="1:11" s="34" customFormat="1" ht="76.5" customHeight="1" x14ac:dyDescent="0.25">
      <c r="A10" s="31"/>
      <c r="B10" s="32"/>
      <c r="C10" s="32"/>
      <c r="D10" s="32"/>
      <c r="E10" s="99" t="s">
        <v>60</v>
      </c>
      <c r="F10" s="99"/>
      <c r="G10" s="99"/>
      <c r="H10" s="99"/>
      <c r="I10" s="99"/>
      <c r="J10" s="99"/>
      <c r="K10" s="99"/>
    </row>
    <row r="11" spans="1:11" s="34" customFormat="1" ht="15" x14ac:dyDescent="0.25">
      <c r="A11" s="31"/>
      <c r="B11" s="32"/>
      <c r="C11" s="32"/>
      <c r="E11" s="35"/>
      <c r="F11" s="35"/>
      <c r="G11" s="35"/>
      <c r="H11" s="35"/>
      <c r="I11" s="35"/>
      <c r="J11" s="36"/>
      <c r="K11" s="36"/>
    </row>
    <row r="12" spans="1:11" s="34" customFormat="1" ht="33" customHeight="1" x14ac:dyDescent="0.25">
      <c r="A12" s="31"/>
      <c r="B12" s="32"/>
      <c r="C12" s="32"/>
      <c r="D12" s="32"/>
      <c r="E12" s="94" t="s">
        <v>100</v>
      </c>
      <c r="F12" s="94"/>
      <c r="G12" s="94"/>
      <c r="H12" s="94"/>
      <c r="I12" s="94"/>
      <c r="J12" s="94"/>
      <c r="K12" s="94"/>
    </row>
    <row r="13" spans="1:11" s="34" customFormat="1" x14ac:dyDescent="0.25">
      <c r="A13" s="31"/>
      <c r="B13" s="32"/>
      <c r="C13" s="32"/>
      <c r="D13" s="32"/>
      <c r="E13" s="32"/>
      <c r="F13" s="32"/>
      <c r="G13" s="32"/>
      <c r="H13" s="32"/>
      <c r="I13" s="32"/>
      <c r="J13" s="32"/>
      <c r="K13" s="81"/>
    </row>
    <row r="14" spans="1:11" s="34" customFormat="1" ht="15" x14ac:dyDescent="0.25">
      <c r="A14" s="31"/>
      <c r="B14" s="32"/>
      <c r="C14" s="32"/>
      <c r="D14" s="32"/>
      <c r="E14" s="82" t="s">
        <v>11</v>
      </c>
      <c r="F14" s="32"/>
      <c r="G14" s="32"/>
      <c r="I14" s="32"/>
      <c r="J14" s="32"/>
      <c r="K14" s="81"/>
    </row>
    <row r="15" spans="1:11" x14ac:dyDescent="0.2">
      <c r="A15" s="28"/>
      <c r="B15" s="29"/>
      <c r="C15" s="29"/>
      <c r="D15" s="29"/>
      <c r="F15" s="83" t="s">
        <v>12</v>
      </c>
      <c r="G15" s="29"/>
      <c r="I15" s="29"/>
      <c r="J15" s="29"/>
      <c r="K15" s="30"/>
    </row>
    <row r="16" spans="1:11" x14ac:dyDescent="0.2">
      <c r="A16" s="28"/>
      <c r="B16" s="29"/>
      <c r="C16" s="29"/>
      <c r="D16" s="29"/>
      <c r="G16" s="29"/>
      <c r="I16" s="29"/>
      <c r="J16" s="29"/>
      <c r="K16" s="30"/>
    </row>
    <row r="17" spans="1:11" x14ac:dyDescent="0.2">
      <c r="A17" s="37" t="s">
        <v>13</v>
      </c>
      <c r="B17" s="29"/>
      <c r="C17" s="29"/>
      <c r="D17" s="29"/>
      <c r="G17" s="29"/>
      <c r="I17" s="29"/>
      <c r="J17" s="29"/>
      <c r="K17" s="30"/>
    </row>
    <row r="18" spans="1:11" x14ac:dyDescent="0.2">
      <c r="A18" s="38" t="s">
        <v>14</v>
      </c>
      <c r="B18" s="29"/>
      <c r="C18" s="29"/>
      <c r="D18" s="29"/>
      <c r="F18" s="83"/>
      <c r="G18" s="29"/>
      <c r="I18" s="29"/>
      <c r="J18" s="29"/>
      <c r="K18" s="30"/>
    </row>
    <row r="19" spans="1:11" x14ac:dyDescent="0.2">
      <c r="A19" s="38" t="s">
        <v>15</v>
      </c>
      <c r="B19" s="29"/>
      <c r="C19" s="29"/>
      <c r="D19" s="29"/>
      <c r="E19" s="84"/>
      <c r="F19" s="83"/>
      <c r="G19" s="29"/>
      <c r="I19" s="29"/>
      <c r="J19" s="29"/>
      <c r="K19" s="30"/>
    </row>
    <row r="20" spans="1:11" x14ac:dyDescent="0.2">
      <c r="I20" s="29"/>
      <c r="J20" s="29"/>
      <c r="K20" s="30"/>
    </row>
    <row r="21" spans="1:11" hidden="1" x14ac:dyDescent="0.2">
      <c r="B21" s="29"/>
      <c r="C21" s="29"/>
      <c r="D21" s="29"/>
      <c r="E21" s="29"/>
      <c r="F21" s="29"/>
      <c r="G21" s="29"/>
      <c r="I21" s="29"/>
      <c r="J21" s="29"/>
      <c r="K21" s="30"/>
    </row>
    <row r="22" spans="1:11" hidden="1" x14ac:dyDescent="0.2">
      <c r="B22" s="29"/>
      <c r="C22" s="29"/>
      <c r="D22" s="29"/>
      <c r="E22" s="29"/>
      <c r="F22" s="29"/>
      <c r="G22" s="29"/>
      <c r="I22" s="29"/>
      <c r="J22" s="29"/>
      <c r="K22" s="30"/>
    </row>
    <row r="23" spans="1:11" hidden="1" x14ac:dyDescent="0.2">
      <c r="B23" s="29"/>
      <c r="C23" s="29"/>
      <c r="D23" s="29"/>
      <c r="E23" s="29"/>
      <c r="F23" s="29"/>
      <c r="G23" s="29"/>
      <c r="I23" s="29"/>
      <c r="J23" s="29"/>
      <c r="K23" s="30"/>
    </row>
    <row r="24" spans="1:11" ht="12.75" hidden="1" customHeight="1" x14ac:dyDescent="0.2"/>
    <row r="25" spans="1:11" ht="12.75" hidden="1" customHeight="1" x14ac:dyDescent="0.2"/>
    <row r="26" spans="1:11" ht="12.75" hidden="1" customHeight="1" x14ac:dyDescent="0.2"/>
    <row r="27" spans="1:11" ht="12.75" hidden="1" customHeight="1" x14ac:dyDescent="0.2"/>
    <row r="28" spans="1:11" ht="12.75" hidden="1" customHeight="1" x14ac:dyDescent="0.2"/>
    <row r="29" spans="1:11" ht="12.75" hidden="1" customHeight="1" x14ac:dyDescent="0.2"/>
    <row r="30" spans="1:11" ht="12.75" hidden="1" customHeight="1" x14ac:dyDescent="0.2"/>
    <row r="31" spans="1:11" ht="12.75" hidden="1" customHeight="1" x14ac:dyDescent="0.2"/>
    <row r="32" spans="1:11"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customHeight="1" x14ac:dyDescent="0.2"/>
  </sheetData>
  <sheetProtection password="CF5A" sheet="1" objects="1" scenarios="1" selectLockedCells="1" selectUnlockedCells="1"/>
  <mergeCells count="6">
    <mergeCell ref="E12:K12"/>
    <mergeCell ref="E3:K3"/>
    <mergeCell ref="E4:K4"/>
    <mergeCell ref="E6:K6"/>
    <mergeCell ref="E8:K8"/>
    <mergeCell ref="E10:K10"/>
  </mergeCells>
  <hyperlinks>
    <hyperlink ref="F15" r:id="rId1"/>
  </hyperlinks>
  <pageMargins left="0.75" right="0.75" top="1" bottom="1" header="0.5" footer="0.5"/>
  <pageSetup paperSize="9" orientation="portrait" verticalDpi="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workbookViewId="0"/>
  </sheetViews>
  <sheetFormatPr defaultRowHeight="15" x14ac:dyDescent="0.25"/>
  <cols>
    <col min="1" max="2" width="9.140625" style="10"/>
    <col min="3" max="3" width="15.7109375" style="10" bestFit="1" customWidth="1"/>
    <col min="4" max="4" width="10.42578125" style="10" customWidth="1"/>
    <col min="5" max="16384" width="9.140625" style="10"/>
  </cols>
  <sheetData>
    <row r="1" spans="1:1" x14ac:dyDescent="0.25">
      <c r="A1" s="1" t="s">
        <v>0</v>
      </c>
    </row>
    <row r="44" spans="1:4" x14ac:dyDescent="0.25">
      <c r="A44" s="10" t="s">
        <v>21</v>
      </c>
    </row>
    <row r="46" spans="1:4" x14ac:dyDescent="0.25">
      <c r="A46" s="2" t="s">
        <v>1</v>
      </c>
      <c r="B46" s="18"/>
      <c r="C46" s="93" t="s">
        <v>20</v>
      </c>
      <c r="D46" s="15"/>
    </row>
    <row r="47" spans="1:4" x14ac:dyDescent="0.25">
      <c r="A47" s="3" t="s">
        <v>2</v>
      </c>
      <c r="B47" s="42"/>
      <c r="C47" s="39">
        <v>15.64</v>
      </c>
      <c r="D47" s="47"/>
    </row>
    <row r="48" spans="1:4" x14ac:dyDescent="0.25">
      <c r="A48" s="3" t="s">
        <v>3</v>
      </c>
      <c r="B48" s="42"/>
      <c r="C48" s="39">
        <v>18.78</v>
      </c>
      <c r="D48" s="47"/>
    </row>
    <row r="49" spans="1:4" x14ac:dyDescent="0.25">
      <c r="A49" s="3" t="s">
        <v>4</v>
      </c>
      <c r="B49" s="42"/>
      <c r="C49" s="39">
        <v>13.32</v>
      </c>
      <c r="D49" s="47"/>
    </row>
    <row r="52" spans="1:4" x14ac:dyDescent="0.25">
      <c r="A52" s="10" t="s">
        <v>22</v>
      </c>
    </row>
    <row r="54" spans="1:4" x14ac:dyDescent="0.25">
      <c r="A54" s="2" t="s">
        <v>1</v>
      </c>
      <c r="B54" s="79"/>
      <c r="C54" s="77"/>
    </row>
    <row r="55" spans="1:4" x14ac:dyDescent="0.25">
      <c r="A55" s="3" t="s">
        <v>2</v>
      </c>
      <c r="B55" s="78"/>
      <c r="C55" s="80" t="s">
        <v>23</v>
      </c>
    </row>
    <row r="56" spans="1:4" x14ac:dyDescent="0.25">
      <c r="A56" s="3" t="s">
        <v>3</v>
      </c>
      <c r="B56" s="4"/>
      <c r="C56" s="39" t="s">
        <v>24</v>
      </c>
    </row>
    <row r="57" spans="1:4" x14ac:dyDescent="0.25">
      <c r="A57" s="3" t="s">
        <v>4</v>
      </c>
      <c r="B57" s="4"/>
      <c r="C57" s="39" t="s">
        <v>25</v>
      </c>
    </row>
    <row r="60" spans="1:4" x14ac:dyDescent="0.25">
      <c r="A60" s="10" t="s">
        <v>26</v>
      </c>
    </row>
    <row r="62" spans="1:4" x14ac:dyDescent="0.25">
      <c r="A62" s="2" t="s">
        <v>1</v>
      </c>
      <c r="B62" s="18"/>
      <c r="C62" s="93" t="s">
        <v>20</v>
      </c>
    </row>
    <row r="63" spans="1:4" x14ac:dyDescent="0.25">
      <c r="A63" s="3" t="s">
        <v>2</v>
      </c>
      <c r="B63" s="4"/>
      <c r="C63" s="39">
        <v>543.89</v>
      </c>
    </row>
    <row r="64" spans="1:4" x14ac:dyDescent="0.25">
      <c r="A64" s="3" t="s">
        <v>3</v>
      </c>
      <c r="B64" s="4"/>
      <c r="C64" s="39">
        <v>-489.77</v>
      </c>
    </row>
    <row r="65" spans="1:7" x14ac:dyDescent="0.25">
      <c r="A65" s="3" t="s">
        <v>4</v>
      </c>
      <c r="B65" s="4"/>
      <c r="C65" s="39">
        <v>511.52</v>
      </c>
    </row>
    <row r="66" spans="1:7" x14ac:dyDescent="0.25">
      <c r="A66" s="6"/>
      <c r="B66" s="6"/>
      <c r="C66" s="14"/>
    </row>
    <row r="68" spans="1:7" x14ac:dyDescent="0.25">
      <c r="A68" s="10" t="s">
        <v>27</v>
      </c>
    </row>
    <row r="70" spans="1:7" x14ac:dyDescent="0.25">
      <c r="A70" s="2" t="s">
        <v>1</v>
      </c>
      <c r="B70" s="18"/>
      <c r="C70" s="93" t="s">
        <v>92</v>
      </c>
      <c r="D70" s="15"/>
      <c r="E70" s="15"/>
      <c r="F70" s="15"/>
      <c r="G70" s="16"/>
    </row>
    <row r="71" spans="1:7" x14ac:dyDescent="0.25">
      <c r="A71" s="3" t="s">
        <v>2</v>
      </c>
      <c r="B71" s="4"/>
      <c r="C71" s="55">
        <v>1.788E-2</v>
      </c>
      <c r="D71" s="46"/>
      <c r="E71" s="46"/>
      <c r="F71" s="40"/>
      <c r="G71" s="16"/>
    </row>
    <row r="72" spans="1:7" x14ac:dyDescent="0.25">
      <c r="A72" s="3" t="s">
        <v>3</v>
      </c>
      <c r="B72" s="4"/>
      <c r="C72" s="55">
        <v>1.9019999999999999E-2</v>
      </c>
      <c r="D72" s="46"/>
      <c r="E72" s="46"/>
      <c r="F72" s="40"/>
      <c r="G72" s="16"/>
    </row>
    <row r="73" spans="1:7" x14ac:dyDescent="0.25">
      <c r="A73" s="3" t="s">
        <v>4</v>
      </c>
      <c r="B73" s="4"/>
      <c r="C73" s="55">
        <v>2.0549999999999999E-2</v>
      </c>
      <c r="D73" s="46"/>
      <c r="E73" s="46"/>
      <c r="F73" s="40"/>
      <c r="G73" s="16"/>
    </row>
    <row r="76" spans="1:7" x14ac:dyDescent="0.25">
      <c r="A76" s="10" t="s">
        <v>28</v>
      </c>
    </row>
    <row r="77" spans="1:7" x14ac:dyDescent="0.25">
      <c r="A77" s="17"/>
      <c r="B77" s="17"/>
      <c r="C77" s="15"/>
      <c r="F77" s="5"/>
    </row>
    <row r="78" spans="1:7" x14ac:dyDescent="0.25">
      <c r="A78" s="2" t="s">
        <v>1</v>
      </c>
      <c r="B78" s="18"/>
      <c r="C78" s="93" t="s">
        <v>93</v>
      </c>
      <c r="D78" s="15"/>
      <c r="E78" s="15"/>
      <c r="F78" s="41"/>
      <c r="G78" s="41"/>
    </row>
    <row r="79" spans="1:7" x14ac:dyDescent="0.25">
      <c r="A79" s="3" t="s">
        <v>2</v>
      </c>
      <c r="B79" s="42"/>
      <c r="C79" s="56">
        <v>7.4520000000000003E-2</v>
      </c>
      <c r="D79" s="46"/>
      <c r="E79" s="46"/>
      <c r="F79" s="43"/>
      <c r="G79" s="43"/>
    </row>
    <row r="80" spans="1:7" x14ac:dyDescent="0.25">
      <c r="A80" s="3" t="s">
        <v>3</v>
      </c>
      <c r="B80" s="42"/>
      <c r="C80" s="56">
        <v>-0.57881000000000005</v>
      </c>
      <c r="D80" s="46"/>
      <c r="E80" s="46"/>
      <c r="F80" s="43"/>
      <c r="G80" s="43"/>
    </row>
    <row r="81" spans="1:7" x14ac:dyDescent="0.25">
      <c r="A81" s="3" t="s">
        <v>4</v>
      </c>
      <c r="B81" s="42"/>
      <c r="C81" s="56">
        <v>1.549E-3</v>
      </c>
      <c r="D81" s="46"/>
      <c r="E81" s="46"/>
      <c r="F81" s="43"/>
      <c r="G81" s="43"/>
    </row>
    <row r="84" spans="1:7" x14ac:dyDescent="0.25">
      <c r="A84" s="10" t="s">
        <v>29</v>
      </c>
    </row>
    <row r="85" spans="1:7" x14ac:dyDescent="0.25">
      <c r="A85" s="17"/>
      <c r="B85" s="17"/>
      <c r="C85" s="15"/>
      <c r="F85" s="5"/>
    </row>
    <row r="86" spans="1:7" x14ac:dyDescent="0.25">
      <c r="A86" s="2" t="s">
        <v>1</v>
      </c>
      <c r="B86" s="18"/>
      <c r="C86" s="93" t="s">
        <v>20</v>
      </c>
      <c r="D86" s="15"/>
      <c r="E86" s="15"/>
      <c r="F86" s="41"/>
      <c r="G86" s="41"/>
    </row>
    <row r="87" spans="1:7" x14ac:dyDescent="0.25">
      <c r="A87" s="3" t="s">
        <v>2</v>
      </c>
      <c r="B87" s="42"/>
      <c r="C87" s="39" t="s">
        <v>31</v>
      </c>
      <c r="D87" s="46"/>
      <c r="E87" s="46"/>
      <c r="F87" s="43"/>
      <c r="G87" s="43"/>
    </row>
    <row r="88" spans="1:7" x14ac:dyDescent="0.25">
      <c r="A88" s="3" t="s">
        <v>3</v>
      </c>
      <c r="B88" s="42"/>
      <c r="C88" s="39" t="s">
        <v>30</v>
      </c>
      <c r="D88" s="46"/>
      <c r="E88" s="46"/>
      <c r="F88" s="43"/>
      <c r="G88" s="43"/>
    </row>
    <row r="89" spans="1:7" x14ac:dyDescent="0.25">
      <c r="A89" s="3" t="s">
        <v>4</v>
      </c>
      <c r="B89" s="42"/>
      <c r="C89" s="39" t="s">
        <v>32</v>
      </c>
      <c r="D89" s="46"/>
      <c r="E89" s="46"/>
      <c r="F89" s="43"/>
      <c r="G89" s="4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election activeCell="E14" sqref="E14"/>
    </sheetView>
  </sheetViews>
  <sheetFormatPr defaultRowHeight="15" x14ac:dyDescent="0.25"/>
  <cols>
    <col min="1" max="3" width="9.140625" style="10"/>
    <col min="4" max="4" width="27.7109375" style="92" customWidth="1"/>
    <col min="5" max="5" width="14.7109375" style="63" customWidth="1"/>
    <col min="6" max="6" width="9.28515625" style="10" customWidth="1"/>
    <col min="7" max="16384" width="9.140625" style="10"/>
  </cols>
  <sheetData>
    <row r="1" spans="1:14" ht="15.75" x14ac:dyDescent="0.25">
      <c r="A1" s="12" t="s">
        <v>17</v>
      </c>
      <c r="B1" s="12"/>
      <c r="C1" s="12"/>
      <c r="D1" s="85"/>
      <c r="E1" s="60"/>
      <c r="F1" s="12"/>
      <c r="G1" s="12"/>
    </row>
    <row r="3" spans="1:14" ht="15.75" x14ac:dyDescent="0.25">
      <c r="A3" s="100" t="s">
        <v>33</v>
      </c>
      <c r="B3" s="101"/>
      <c r="C3" s="101"/>
      <c r="D3" s="102"/>
      <c r="E3" s="61"/>
      <c r="F3" s="7"/>
      <c r="G3" s="8"/>
      <c r="H3" s="16"/>
      <c r="I3" s="16"/>
      <c r="J3" s="16"/>
      <c r="K3" s="16"/>
      <c r="L3" s="16"/>
      <c r="M3" s="16"/>
      <c r="N3" s="16"/>
    </row>
    <row r="4" spans="1:14" x14ac:dyDescent="0.25">
      <c r="A4" s="16"/>
      <c r="B4" s="16"/>
      <c r="C4" s="16"/>
      <c r="D4" s="86"/>
      <c r="E4" s="62"/>
      <c r="F4" s="16"/>
      <c r="G4" s="16"/>
      <c r="H4" s="16"/>
      <c r="I4" s="16"/>
      <c r="J4" s="16"/>
      <c r="K4" s="16"/>
      <c r="L4" s="16"/>
      <c r="M4" s="16"/>
      <c r="N4" s="16"/>
    </row>
    <row r="5" spans="1:14" x14ac:dyDescent="0.25">
      <c r="A5" s="69" t="s">
        <v>40</v>
      </c>
      <c r="B5" s="70"/>
      <c r="C5" s="70"/>
      <c r="D5" s="87"/>
      <c r="E5" s="71">
        <v>250</v>
      </c>
      <c r="F5" s="16"/>
      <c r="G5" s="16"/>
      <c r="H5" s="16"/>
      <c r="I5" s="16"/>
      <c r="J5" s="16"/>
      <c r="K5" s="16"/>
      <c r="L5" s="16"/>
      <c r="M5" s="16"/>
      <c r="N5" s="16"/>
    </row>
    <row r="6" spans="1:14" x14ac:dyDescent="0.25">
      <c r="A6" s="72" t="s">
        <v>34</v>
      </c>
      <c r="B6" s="70"/>
      <c r="C6" s="70"/>
      <c r="D6" s="88"/>
      <c r="E6" s="73">
        <v>8.5000000000000006E-2</v>
      </c>
      <c r="F6" s="16"/>
      <c r="G6" s="16"/>
      <c r="H6" s="21"/>
      <c r="I6" s="16"/>
      <c r="J6" s="16"/>
      <c r="K6" s="16"/>
      <c r="L6" s="21"/>
      <c r="M6" s="16"/>
      <c r="N6" s="16"/>
    </row>
    <row r="7" spans="1:14" ht="18" x14ac:dyDescent="0.35">
      <c r="A7" s="72" t="s">
        <v>35</v>
      </c>
      <c r="B7" s="70"/>
      <c r="C7" s="70"/>
      <c r="D7" s="87"/>
      <c r="E7" s="74">
        <v>1234</v>
      </c>
      <c r="F7" s="16"/>
      <c r="G7" s="16"/>
      <c r="H7" s="16"/>
      <c r="I7" s="16"/>
      <c r="J7" s="16"/>
      <c r="K7" s="16"/>
      <c r="L7" s="16"/>
      <c r="M7" s="16"/>
      <c r="N7" s="16"/>
    </row>
    <row r="8" spans="1:14" x14ac:dyDescent="0.25">
      <c r="A8" s="72" t="s">
        <v>61</v>
      </c>
      <c r="B8" s="70"/>
      <c r="C8" s="70"/>
      <c r="D8" s="87"/>
      <c r="E8" s="74">
        <v>1000</v>
      </c>
      <c r="F8" s="16"/>
      <c r="G8" s="16"/>
      <c r="H8" s="16"/>
      <c r="I8" s="16"/>
      <c r="J8" s="16"/>
      <c r="K8" s="16"/>
      <c r="L8" s="16"/>
      <c r="M8" s="16"/>
      <c r="N8" s="16"/>
    </row>
    <row r="9" spans="1:14" ht="18" x14ac:dyDescent="0.35">
      <c r="A9" s="72" t="s">
        <v>39</v>
      </c>
      <c r="B9" s="70"/>
      <c r="C9" s="70"/>
      <c r="D9" s="87"/>
      <c r="E9" s="73">
        <v>5.7500000000000002E-2</v>
      </c>
      <c r="F9" s="16"/>
      <c r="G9" s="16"/>
      <c r="H9" s="16"/>
      <c r="I9" s="16"/>
      <c r="J9" s="16"/>
      <c r="K9" s="16"/>
      <c r="L9" s="16"/>
      <c r="M9" s="16"/>
      <c r="N9" s="16"/>
    </row>
    <row r="10" spans="1:14" x14ac:dyDescent="0.25">
      <c r="A10" s="69" t="s">
        <v>38</v>
      </c>
      <c r="B10" s="70"/>
      <c r="C10" s="70"/>
      <c r="D10" s="87"/>
      <c r="E10" s="71">
        <v>150</v>
      </c>
      <c r="F10" s="16"/>
      <c r="G10" s="16"/>
      <c r="H10" s="16"/>
      <c r="I10" s="16"/>
      <c r="J10" s="16"/>
      <c r="K10" s="16"/>
      <c r="L10" s="16"/>
      <c r="M10" s="16"/>
      <c r="N10" s="16"/>
    </row>
    <row r="11" spans="1:14" ht="18" x14ac:dyDescent="0.35">
      <c r="A11" s="69" t="s">
        <v>37</v>
      </c>
      <c r="B11" s="70"/>
      <c r="C11" s="70"/>
      <c r="D11" s="87"/>
      <c r="E11" s="74">
        <v>1276</v>
      </c>
      <c r="F11" s="16"/>
      <c r="G11" s="16"/>
      <c r="H11" s="16"/>
      <c r="I11" s="16"/>
      <c r="J11" s="16"/>
      <c r="K11" s="16"/>
      <c r="L11" s="16"/>
      <c r="M11" s="16"/>
      <c r="N11" s="16"/>
    </row>
    <row r="12" spans="1:14" x14ac:dyDescent="0.25">
      <c r="A12" s="16"/>
      <c r="B12" s="16"/>
      <c r="C12" s="16"/>
      <c r="D12" s="89"/>
      <c r="E12" s="58"/>
      <c r="F12" s="16"/>
      <c r="G12" s="16"/>
      <c r="H12" s="21"/>
      <c r="I12" s="16"/>
      <c r="J12" s="16"/>
      <c r="K12" s="16"/>
      <c r="L12" s="21"/>
      <c r="M12" s="16"/>
      <c r="N12" s="16"/>
    </row>
    <row r="13" spans="1:14" x14ac:dyDescent="0.25">
      <c r="A13" s="100" t="s">
        <v>41</v>
      </c>
      <c r="B13" s="101"/>
      <c r="C13" s="101"/>
      <c r="D13" s="102"/>
      <c r="E13" s="59"/>
      <c r="F13" s="16"/>
      <c r="G13" s="16"/>
      <c r="H13" s="16"/>
      <c r="I13" s="16"/>
      <c r="J13" s="16"/>
      <c r="K13" s="16"/>
      <c r="L13" s="16"/>
      <c r="M13" s="16"/>
      <c r="N13" s="16"/>
    </row>
    <row r="14" spans="1:14" x14ac:dyDescent="0.25">
      <c r="A14" s="16"/>
      <c r="B14" s="16"/>
      <c r="C14" s="16"/>
      <c r="D14" s="86"/>
      <c r="E14" s="59"/>
      <c r="F14" s="16"/>
      <c r="G14" s="16"/>
      <c r="H14" s="16"/>
      <c r="I14" s="16"/>
      <c r="J14" s="16"/>
      <c r="K14" s="16"/>
      <c r="L14" s="16"/>
      <c r="M14" s="16"/>
      <c r="N14" s="16"/>
    </row>
    <row r="15" spans="1:14" x14ac:dyDescent="0.25">
      <c r="A15" s="69" t="s">
        <v>44</v>
      </c>
      <c r="B15" s="70"/>
      <c r="C15" s="70"/>
      <c r="D15" s="87"/>
      <c r="E15" s="71">
        <v>30</v>
      </c>
      <c r="F15" s="16"/>
      <c r="G15" s="16"/>
      <c r="H15" s="16"/>
      <c r="I15" s="16"/>
      <c r="J15" s="16"/>
      <c r="K15" s="16"/>
      <c r="L15" s="16"/>
      <c r="M15" s="16"/>
      <c r="N15" s="16"/>
    </row>
    <row r="16" spans="1:14" x14ac:dyDescent="0.25">
      <c r="A16" s="69" t="s">
        <v>43</v>
      </c>
      <c r="B16" s="70"/>
      <c r="C16" s="70"/>
      <c r="D16" s="87"/>
      <c r="E16" s="71">
        <v>150</v>
      </c>
      <c r="F16" s="16"/>
      <c r="G16" s="16"/>
      <c r="H16" s="16"/>
      <c r="I16" s="16"/>
      <c r="J16" s="16"/>
      <c r="K16" s="16"/>
      <c r="L16" s="16"/>
      <c r="M16" s="16"/>
      <c r="N16" s="16"/>
    </row>
    <row r="17" spans="1:14" x14ac:dyDescent="0.25">
      <c r="A17" s="72" t="s">
        <v>45</v>
      </c>
      <c r="B17" s="70"/>
      <c r="C17" s="70"/>
      <c r="D17" s="88"/>
      <c r="E17" s="73">
        <v>0.05</v>
      </c>
      <c r="F17" s="16"/>
      <c r="G17" s="16"/>
      <c r="H17" s="16"/>
      <c r="I17" s="16"/>
      <c r="J17" s="16"/>
      <c r="K17" s="16"/>
      <c r="L17" s="16"/>
      <c r="M17" s="16"/>
      <c r="N17" s="16"/>
    </row>
    <row r="18" spans="1:14" x14ac:dyDescent="0.25">
      <c r="A18" s="72" t="s">
        <v>46</v>
      </c>
      <c r="B18" s="70"/>
      <c r="C18" s="70"/>
      <c r="D18" s="88"/>
      <c r="E18" s="73">
        <v>0.06</v>
      </c>
      <c r="F18" s="16"/>
      <c r="G18" s="16"/>
      <c r="H18" s="16"/>
      <c r="I18" s="16"/>
      <c r="J18" s="16"/>
      <c r="K18" s="16"/>
      <c r="L18" s="16"/>
      <c r="M18" s="16"/>
      <c r="N18" s="16"/>
    </row>
    <row r="19" spans="1:14" x14ac:dyDescent="0.25">
      <c r="A19" s="72" t="s">
        <v>47</v>
      </c>
      <c r="B19" s="70"/>
      <c r="C19" s="70"/>
      <c r="D19" s="87"/>
      <c r="E19" s="74">
        <v>1000000</v>
      </c>
      <c r="F19" s="16"/>
      <c r="G19" s="20"/>
      <c r="H19" s="16"/>
      <c r="I19" s="16"/>
      <c r="J19" s="16"/>
      <c r="K19" s="16"/>
      <c r="L19" s="16"/>
      <c r="M19" s="16"/>
      <c r="N19" s="16"/>
    </row>
    <row r="20" spans="1:14" x14ac:dyDescent="0.25">
      <c r="A20" s="72" t="s">
        <v>48</v>
      </c>
      <c r="B20" s="70"/>
      <c r="C20" s="70"/>
      <c r="D20" s="87"/>
      <c r="E20" s="73">
        <v>7.0000000000000007E-2</v>
      </c>
      <c r="F20" s="16"/>
      <c r="G20" s="20"/>
      <c r="H20" s="16"/>
      <c r="I20" s="16"/>
      <c r="J20" s="16"/>
      <c r="K20" s="16"/>
      <c r="L20" s="16"/>
      <c r="M20" s="16"/>
      <c r="N20" s="16"/>
    </row>
    <row r="21" spans="1:14" x14ac:dyDescent="0.25">
      <c r="A21" s="72" t="s">
        <v>49</v>
      </c>
      <c r="B21" s="70"/>
      <c r="C21" s="70"/>
      <c r="D21" s="87"/>
      <c r="E21" s="74">
        <v>2679.11</v>
      </c>
      <c r="G21" s="20"/>
      <c r="H21" s="19"/>
      <c r="I21" s="16"/>
      <c r="J21" s="16"/>
      <c r="K21" s="16"/>
      <c r="L21" s="16"/>
      <c r="M21" s="16"/>
      <c r="N21" s="16"/>
    </row>
    <row r="22" spans="1:14" x14ac:dyDescent="0.25">
      <c r="A22" s="16"/>
      <c r="B22" s="19"/>
      <c r="C22" s="19"/>
      <c r="D22" s="90"/>
      <c r="E22" s="58"/>
      <c r="F22" s="16"/>
      <c r="G22" s="22"/>
      <c r="H22" s="16"/>
      <c r="I22" s="16"/>
      <c r="J22" s="16"/>
      <c r="K22" s="16"/>
      <c r="L22" s="16"/>
      <c r="M22" s="16"/>
      <c r="N22" s="16"/>
    </row>
    <row r="23" spans="1:14" x14ac:dyDescent="0.25">
      <c r="A23" s="100" t="s">
        <v>50</v>
      </c>
      <c r="B23" s="101"/>
      <c r="C23" s="101"/>
      <c r="D23" s="102"/>
      <c r="E23" s="59"/>
      <c r="F23" s="16"/>
      <c r="G23" s="11"/>
      <c r="H23" s="11"/>
      <c r="I23" s="11"/>
      <c r="J23" s="11"/>
      <c r="K23" s="11"/>
    </row>
    <row r="24" spans="1:14" x14ac:dyDescent="0.25">
      <c r="A24" s="16"/>
      <c r="B24" s="16"/>
      <c r="C24" s="16"/>
      <c r="D24" s="86"/>
      <c r="E24" s="59"/>
      <c r="F24" s="11"/>
      <c r="G24" s="11"/>
      <c r="H24" s="11"/>
      <c r="I24" s="11"/>
      <c r="J24" s="11"/>
      <c r="K24" s="11"/>
    </row>
    <row r="25" spans="1:14" x14ac:dyDescent="0.25">
      <c r="A25" s="69" t="s">
        <v>44</v>
      </c>
      <c r="B25" s="70"/>
      <c r="C25" s="70"/>
      <c r="D25" s="87"/>
      <c r="E25" s="71">
        <v>60</v>
      </c>
      <c r="F25" s="11"/>
      <c r="G25" s="11"/>
      <c r="H25" s="11"/>
      <c r="I25" s="11"/>
      <c r="J25" s="11"/>
      <c r="K25" s="11"/>
    </row>
    <row r="26" spans="1:14" x14ac:dyDescent="0.25">
      <c r="A26" s="69" t="s">
        <v>43</v>
      </c>
      <c r="B26" s="70"/>
      <c r="C26" s="70"/>
      <c r="D26" s="87"/>
      <c r="E26" s="71">
        <v>90</v>
      </c>
      <c r="F26" s="16"/>
      <c r="G26" s="11"/>
      <c r="H26" s="11"/>
      <c r="I26" s="11"/>
      <c r="J26" s="11"/>
      <c r="K26" s="11"/>
    </row>
    <row r="27" spans="1:14" x14ac:dyDescent="0.25">
      <c r="A27" s="72" t="s">
        <v>51</v>
      </c>
      <c r="B27" s="70"/>
      <c r="C27" s="70"/>
      <c r="D27" s="88"/>
      <c r="E27" s="73">
        <v>0.04</v>
      </c>
    </row>
    <row r="28" spans="1:14" x14ac:dyDescent="0.25">
      <c r="A28" s="72" t="s">
        <v>79</v>
      </c>
      <c r="B28" s="70"/>
      <c r="C28" s="70"/>
      <c r="D28" s="88"/>
      <c r="E28" s="73">
        <v>0.05</v>
      </c>
    </row>
    <row r="29" spans="1:14" x14ac:dyDescent="0.25">
      <c r="A29" s="72" t="s">
        <v>47</v>
      </c>
      <c r="B29" s="70"/>
      <c r="C29" s="70"/>
      <c r="D29" s="87"/>
      <c r="E29" s="74">
        <v>1000000</v>
      </c>
    </row>
    <row r="30" spans="1:14" x14ac:dyDescent="0.25">
      <c r="A30" s="72" t="s">
        <v>36</v>
      </c>
      <c r="B30" s="70"/>
      <c r="C30" s="70"/>
      <c r="D30" s="87"/>
      <c r="E30" s="71">
        <v>25</v>
      </c>
    </row>
    <row r="31" spans="1:14" x14ac:dyDescent="0.25">
      <c r="A31" s="72" t="s">
        <v>52</v>
      </c>
      <c r="B31" s="70"/>
      <c r="C31" s="70"/>
      <c r="D31" s="88"/>
      <c r="E31" s="73">
        <v>5.5E-2</v>
      </c>
    </row>
    <row r="32" spans="1:14" x14ac:dyDescent="0.25">
      <c r="A32" s="72" t="s">
        <v>83</v>
      </c>
      <c r="B32" s="70"/>
      <c r="C32" s="70"/>
      <c r="D32" s="88"/>
      <c r="E32" s="71">
        <v>35</v>
      </c>
    </row>
    <row r="33" spans="1:8" x14ac:dyDescent="0.25">
      <c r="A33" s="72" t="s">
        <v>53</v>
      </c>
      <c r="B33" s="70"/>
      <c r="C33" s="70"/>
      <c r="D33" s="88"/>
      <c r="E33" s="73">
        <v>5.8999999999999997E-2</v>
      </c>
    </row>
    <row r="34" spans="1:8" x14ac:dyDescent="0.25">
      <c r="A34" s="72" t="s">
        <v>84</v>
      </c>
      <c r="B34" s="70"/>
      <c r="C34" s="70"/>
      <c r="D34" s="88"/>
      <c r="E34" s="71">
        <v>65</v>
      </c>
    </row>
    <row r="36" spans="1:8" x14ac:dyDescent="0.25">
      <c r="A36" s="100" t="s">
        <v>54</v>
      </c>
      <c r="B36" s="101"/>
      <c r="C36" s="101"/>
      <c r="D36" s="102"/>
    </row>
    <row r="38" spans="1:8" x14ac:dyDescent="0.25">
      <c r="A38" s="75" t="s">
        <v>56</v>
      </c>
      <c r="B38" s="76"/>
      <c r="C38" s="76"/>
      <c r="D38" s="91"/>
      <c r="E38" s="73">
        <v>6.5000000000000002E-2</v>
      </c>
    </row>
    <row r="39" spans="1:8" x14ac:dyDescent="0.25">
      <c r="A39" s="75" t="s">
        <v>55</v>
      </c>
      <c r="B39" s="76"/>
      <c r="C39" s="76"/>
      <c r="D39" s="91"/>
      <c r="E39" s="73">
        <v>0.08</v>
      </c>
      <c r="H39" s="49"/>
    </row>
    <row r="40" spans="1:8" x14ac:dyDescent="0.25">
      <c r="A40" s="75" t="s">
        <v>57</v>
      </c>
      <c r="B40" s="76"/>
      <c r="C40" s="76"/>
      <c r="D40" s="91"/>
      <c r="E40" s="71">
        <v>1.9199999999999998E-2</v>
      </c>
      <c r="H40" s="49"/>
    </row>
    <row r="41" spans="1:8" x14ac:dyDescent="0.25">
      <c r="A41" s="75" t="s">
        <v>42</v>
      </c>
      <c r="B41" s="76"/>
      <c r="C41" s="76"/>
      <c r="D41" s="91"/>
      <c r="E41" s="71">
        <v>250</v>
      </c>
    </row>
    <row r="42" spans="1:8" x14ac:dyDescent="0.25">
      <c r="A42" s="75" t="s">
        <v>58</v>
      </c>
      <c r="B42" s="76"/>
      <c r="C42" s="76"/>
      <c r="D42" s="91"/>
      <c r="E42" s="71">
        <v>30</v>
      </c>
    </row>
    <row r="43" spans="1:8" x14ac:dyDescent="0.25">
      <c r="A43" s="75" t="s">
        <v>59</v>
      </c>
      <c r="B43" s="76"/>
      <c r="C43" s="76"/>
      <c r="D43" s="91"/>
      <c r="E43" s="71">
        <v>2.0799999999999999E-2</v>
      </c>
    </row>
    <row r="44" spans="1:8" x14ac:dyDescent="0.25">
      <c r="E44" s="58"/>
    </row>
    <row r="45" spans="1:8" x14ac:dyDescent="0.25">
      <c r="E45" s="58"/>
    </row>
    <row r="46" spans="1:8" x14ac:dyDescent="0.25">
      <c r="E46" s="58"/>
    </row>
    <row r="47" spans="1:8" x14ac:dyDescent="0.25">
      <c r="E47" s="58"/>
    </row>
  </sheetData>
  <mergeCells count="4">
    <mergeCell ref="A3:D3"/>
    <mergeCell ref="A13:D13"/>
    <mergeCell ref="A23:D23"/>
    <mergeCell ref="A36:D3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2"/>
  <sheetViews>
    <sheetView showGridLines="0" workbookViewId="0">
      <pane xSplit="4" ySplit="1" topLeftCell="E2" activePane="bottomRight" state="frozen"/>
      <selection pane="topRight" activeCell="E1" sqref="E1"/>
      <selection pane="bottomLeft" activeCell="A2" sqref="A2"/>
      <selection pane="bottomRight" activeCell="E56" sqref="E56"/>
    </sheetView>
  </sheetViews>
  <sheetFormatPr defaultRowHeight="15" x14ac:dyDescent="0.25"/>
  <cols>
    <col min="1" max="1" width="3.28515625" style="10" customWidth="1"/>
    <col min="2" max="2" width="20.28515625" style="10" customWidth="1"/>
    <col min="3" max="3" width="9.140625" style="10"/>
    <col min="4" max="4" width="29.140625" style="10" customWidth="1"/>
    <col min="5" max="5" width="9.140625" style="10"/>
    <col min="6" max="6" width="12.7109375" style="10" bestFit="1" customWidth="1"/>
    <col min="7" max="7" width="9.140625" style="10"/>
    <col min="8" max="9" width="10.140625" style="10" bestFit="1" customWidth="1"/>
    <col min="10" max="10" width="21.5703125" style="10" bestFit="1" customWidth="1"/>
    <col min="11" max="16384" width="9.140625" style="10"/>
  </cols>
  <sheetData>
    <row r="2" spans="1:11" x14ac:dyDescent="0.25">
      <c r="K2" s="13"/>
    </row>
    <row r="3" spans="1:11" x14ac:dyDescent="0.25">
      <c r="A3" s="9" t="s">
        <v>5</v>
      </c>
    </row>
    <row r="4" spans="1:11" ht="17.25" x14ac:dyDescent="0.25">
      <c r="A4" s="9"/>
      <c r="B4" s="10" t="s">
        <v>64</v>
      </c>
      <c r="F4" s="64">
        <v>182</v>
      </c>
    </row>
    <row r="5" spans="1:11" ht="17.25" x14ac:dyDescent="0.25">
      <c r="A5" s="9"/>
      <c r="B5" s="10" t="s">
        <v>67</v>
      </c>
      <c r="F5" s="44"/>
    </row>
    <row r="6" spans="1:11" x14ac:dyDescent="0.25">
      <c r="A6" s="9"/>
      <c r="F6" s="44"/>
    </row>
    <row r="7" spans="1:11" x14ac:dyDescent="0.25">
      <c r="A7" s="9"/>
      <c r="B7" s="10" t="s">
        <v>63</v>
      </c>
      <c r="F7" s="65">
        <f>(Assumption!E8*Assumption!E6)/2</f>
        <v>42.5</v>
      </c>
    </row>
    <row r="8" spans="1:11" x14ac:dyDescent="0.25">
      <c r="A8" s="9"/>
      <c r="B8" s="10" t="s">
        <v>62</v>
      </c>
      <c r="F8" s="65">
        <f>F7/(1+Assumption!E9)^(F4/365)</f>
        <v>41.331579548495334</v>
      </c>
      <c r="I8" s="45"/>
    </row>
    <row r="9" spans="1:11" x14ac:dyDescent="0.25">
      <c r="A9" s="9"/>
      <c r="B9" s="10" t="s">
        <v>65</v>
      </c>
      <c r="F9" s="65">
        <f>(Assumption!E7-Solution!F8)*((1+Assumption!E9)^(Assumption!E5/365))</f>
        <v>1239.224852849198</v>
      </c>
    </row>
    <row r="10" spans="1:11" x14ac:dyDescent="0.25">
      <c r="A10" s="9"/>
      <c r="F10" s="44"/>
      <c r="I10" s="45"/>
    </row>
    <row r="11" spans="1:11" x14ac:dyDescent="0.25">
      <c r="A11" s="9"/>
      <c r="B11" s="10" t="s">
        <v>66</v>
      </c>
      <c r="F11" s="65">
        <f>F7/(1+Assumption!E9)^(F4/365-Assumption!E10/365)</f>
        <v>42.292196321647005</v>
      </c>
    </row>
    <row r="12" spans="1:11" x14ac:dyDescent="0.25">
      <c r="A12" s="9"/>
      <c r="B12" s="10" t="s">
        <v>68</v>
      </c>
      <c r="F12" s="65">
        <f>Assumption!E11-Solution!F11-(Solution!F9/(1+Assumption!E9)^(Assumption!E5/365-Assumption!E10/365))</f>
        <v>13.319724263663602</v>
      </c>
    </row>
    <row r="13" spans="1:11" x14ac:dyDescent="0.25">
      <c r="A13" s="9"/>
      <c r="F13" s="44"/>
    </row>
    <row r="14" spans="1:11" x14ac:dyDescent="0.25">
      <c r="A14" s="9" t="s">
        <v>6</v>
      </c>
      <c r="J14" s="50"/>
    </row>
    <row r="15" spans="1:11" x14ac:dyDescent="0.25">
      <c r="A15" s="9"/>
      <c r="B15" s="10" t="s">
        <v>69</v>
      </c>
      <c r="F15" s="66">
        <f>Assumption!E17*Assumption!E15/360</f>
        <v>4.1666666666666666E-3</v>
      </c>
    </row>
    <row r="16" spans="1:11" x14ac:dyDescent="0.25">
      <c r="A16" s="9"/>
      <c r="B16" s="10" t="s">
        <v>70</v>
      </c>
      <c r="F16" s="66">
        <f>Assumption!E18*Assumption!E16/360</f>
        <v>2.5000000000000001E-2</v>
      </c>
    </row>
    <row r="17" spans="1:8" x14ac:dyDescent="0.25">
      <c r="A17" s="9"/>
      <c r="B17" s="10" t="s">
        <v>71</v>
      </c>
      <c r="F17" s="66">
        <f>((1+F16)/(1+F15))-1</f>
        <v>2.0746887966804906E-2</v>
      </c>
    </row>
    <row r="18" spans="1:8" x14ac:dyDescent="0.25">
      <c r="A18" s="9"/>
      <c r="B18" s="10" t="s">
        <v>72</v>
      </c>
      <c r="F18" s="66">
        <f>F17*360/(Assumption!E16-Assumption!E15)</f>
        <v>6.2240663900414717E-2</v>
      </c>
    </row>
    <row r="19" spans="1:8" x14ac:dyDescent="0.25">
      <c r="A19" s="9"/>
      <c r="F19" s="48"/>
    </row>
    <row r="20" spans="1:8" x14ac:dyDescent="0.25">
      <c r="A20" s="9"/>
      <c r="B20" s="10" t="s">
        <v>73</v>
      </c>
      <c r="F20" s="65">
        <f>(Assumption!E20-Solution!F18)*(Assumption!E16-Assumption!E15)*Assumption!E19/360</f>
        <v>2586.44536652843</v>
      </c>
      <c r="G20" s="10" t="s">
        <v>95</v>
      </c>
    </row>
    <row r="21" spans="1:8" x14ac:dyDescent="0.25">
      <c r="A21" s="9"/>
      <c r="B21" s="10" t="s">
        <v>75</v>
      </c>
      <c r="F21" s="66">
        <f>Assumption!E20*120/360</f>
        <v>2.3333333333333334E-2</v>
      </c>
    </row>
    <row r="22" spans="1:8" ht="17.25" x14ac:dyDescent="0.25">
      <c r="A22" s="9"/>
      <c r="B22" s="10" t="s">
        <v>74</v>
      </c>
      <c r="F22" s="65">
        <f>F20/(1+F21)</f>
        <v>2527.4710422101921</v>
      </c>
    </row>
    <row r="23" spans="1:8" x14ac:dyDescent="0.25">
      <c r="A23" s="9"/>
      <c r="F23" s="44"/>
    </row>
    <row r="24" spans="1:8" x14ac:dyDescent="0.25">
      <c r="A24" s="9"/>
      <c r="B24" s="10" t="s">
        <v>76</v>
      </c>
    </row>
    <row r="25" spans="1:8" x14ac:dyDescent="0.25">
      <c r="A25" s="9"/>
      <c r="H25" s="45"/>
    </row>
    <row r="26" spans="1:8" x14ac:dyDescent="0.25">
      <c r="A26" s="9" t="s">
        <v>16</v>
      </c>
      <c r="H26" s="45"/>
    </row>
    <row r="27" spans="1:8" x14ac:dyDescent="0.25">
      <c r="A27" s="9"/>
      <c r="B27" s="10" t="s">
        <v>77</v>
      </c>
      <c r="F27" s="66">
        <f>Assumption!E27*Assumption!E25/360</f>
        <v>6.6666666666666662E-3</v>
      </c>
      <c r="H27" s="45"/>
    </row>
    <row r="28" spans="1:8" x14ac:dyDescent="0.25">
      <c r="A28" s="9"/>
      <c r="B28" s="10" t="s">
        <v>78</v>
      </c>
      <c r="F28" s="66">
        <f>Assumption!E28*Assumption!E26/360</f>
        <v>1.2500000000000001E-2</v>
      </c>
      <c r="H28" s="45"/>
    </row>
    <row r="29" spans="1:8" x14ac:dyDescent="0.25">
      <c r="A29" s="9"/>
      <c r="B29" s="10" t="s">
        <v>80</v>
      </c>
      <c r="F29" s="66">
        <f>((1+F28)/(1+F27))-1</f>
        <v>5.7947019867550242E-3</v>
      </c>
      <c r="H29" s="45"/>
    </row>
    <row r="30" spans="1:8" x14ac:dyDescent="0.25">
      <c r="A30" s="9"/>
      <c r="B30" s="10" t="s">
        <v>81</v>
      </c>
      <c r="F30" s="66">
        <f>F29*360/(Assumption!E26-Assumption!E25)</f>
        <v>6.9536423841060291E-2</v>
      </c>
      <c r="H30" s="45"/>
    </row>
    <row r="31" spans="1:8" x14ac:dyDescent="0.25">
      <c r="A31" s="9"/>
      <c r="F31" s="48"/>
      <c r="H31" s="45"/>
    </row>
    <row r="32" spans="1:8" x14ac:dyDescent="0.25">
      <c r="A32" s="9"/>
      <c r="B32" s="10" t="s">
        <v>85</v>
      </c>
      <c r="F32" s="66">
        <f>Assumption!E31*Assumption!E32/360</f>
        <v>5.347222222222222E-3</v>
      </c>
      <c r="H32" s="45"/>
    </row>
    <row r="33" spans="1:9" x14ac:dyDescent="0.25">
      <c r="A33" s="9"/>
      <c r="B33" s="10" t="s">
        <v>86</v>
      </c>
      <c r="F33" s="66">
        <f>Assumption!E33*Assumption!E34/360</f>
        <v>1.0652777777777778E-2</v>
      </c>
      <c r="H33" s="45"/>
    </row>
    <row r="34" spans="1:9" x14ac:dyDescent="0.25">
      <c r="A34" s="9"/>
      <c r="F34" s="48"/>
      <c r="H34" s="51"/>
    </row>
    <row r="35" spans="1:9" x14ac:dyDescent="0.25">
      <c r="A35" s="9"/>
      <c r="B35" s="10" t="s">
        <v>82</v>
      </c>
      <c r="F35" s="66">
        <f>((1+F33)/(1+F32)-1)*360/(Assumption!E26-Assumption!E25)</f>
        <v>6.3328037576848573E-2</v>
      </c>
      <c r="H35" s="51"/>
    </row>
    <row r="36" spans="1:9" x14ac:dyDescent="0.25">
      <c r="A36" s="9"/>
      <c r="B36" s="10" t="s">
        <v>73</v>
      </c>
      <c r="F36" s="65">
        <f>(F35-F30)*(Assumption!E26-Assumption!E25)*Assumption!E29/360</f>
        <v>-517.36552201764323</v>
      </c>
      <c r="G36" s="10" t="s">
        <v>96</v>
      </c>
      <c r="H36" s="52"/>
      <c r="I36" s="51"/>
    </row>
    <row r="37" spans="1:9" x14ac:dyDescent="0.25">
      <c r="A37" s="9"/>
      <c r="B37" s="10" t="s">
        <v>88</v>
      </c>
      <c r="F37" s="66">
        <f>F35*Assumption!E34/360</f>
        <v>1.1434229006930993E-2</v>
      </c>
      <c r="H37" s="45"/>
    </row>
    <row r="38" spans="1:9" ht="17.25" x14ac:dyDescent="0.25">
      <c r="A38" s="9"/>
      <c r="B38" s="10" t="s">
        <v>87</v>
      </c>
      <c r="F38" s="65">
        <f>F36/(1+F37)</f>
        <v>-511.51672266976237</v>
      </c>
      <c r="H38" s="45"/>
    </row>
    <row r="39" spans="1:9" x14ac:dyDescent="0.25">
      <c r="A39" s="9"/>
      <c r="H39" s="45"/>
    </row>
    <row r="40" spans="1:9" x14ac:dyDescent="0.25">
      <c r="A40" s="9"/>
      <c r="B40" s="10" t="s">
        <v>89</v>
      </c>
      <c r="F40" s="65">
        <f>-F38</f>
        <v>511.51672266976237</v>
      </c>
      <c r="H40" s="45"/>
    </row>
    <row r="41" spans="1:9" x14ac:dyDescent="0.25">
      <c r="A41" s="9"/>
      <c r="H41" s="45"/>
    </row>
    <row r="42" spans="1:9" x14ac:dyDescent="0.25">
      <c r="A42" s="9" t="s">
        <v>7</v>
      </c>
    </row>
    <row r="43" spans="1:9" x14ac:dyDescent="0.25">
      <c r="A43" s="9"/>
      <c r="B43" s="10" t="s">
        <v>90</v>
      </c>
      <c r="F43" s="67">
        <f>Assumption!E40*(1+Assumption!E38)^(Assumption!E41/365)/(1+Assumption!E39)^(Assumption!E41/365)</f>
        <v>1.9016949515117544E-2</v>
      </c>
    </row>
    <row r="44" spans="1:9" x14ac:dyDescent="0.25">
      <c r="A44" s="9"/>
      <c r="F44" s="54"/>
    </row>
    <row r="45" spans="1:9" x14ac:dyDescent="0.25">
      <c r="A45" s="9" t="s">
        <v>18</v>
      </c>
      <c r="F45" s="54"/>
    </row>
    <row r="46" spans="1:9" x14ac:dyDescent="0.25">
      <c r="A46" s="9"/>
      <c r="B46" s="10" t="s">
        <v>91</v>
      </c>
      <c r="F46" s="68">
        <f>(Assumption!E43/((1+Assumption!E39)^(Assumption!E41/365-Assumption!E42/365)))-(Solution!F43/((1+Assumption!E38)^(Assumption!E41/365-Assumption!E42/365)))</f>
        <v>1.5485340417640998E-3</v>
      </c>
    </row>
    <row r="47" spans="1:9" x14ac:dyDescent="0.25">
      <c r="A47" s="9"/>
      <c r="F47" s="53"/>
    </row>
    <row r="48" spans="1:9" x14ac:dyDescent="0.25">
      <c r="A48" s="9" t="s">
        <v>8</v>
      </c>
    </row>
    <row r="49" spans="2:2" x14ac:dyDescent="0.25">
      <c r="B49" s="10" t="s">
        <v>97</v>
      </c>
    </row>
    <row r="50" spans="2:2" x14ac:dyDescent="0.25">
      <c r="B50" s="10" t="s">
        <v>98</v>
      </c>
    </row>
    <row r="52" spans="2:2" x14ac:dyDescent="0.25">
      <c r="B52" s="10" t="s">
        <v>94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Question</vt:lpstr>
      <vt:lpstr>Assumption</vt:lpstr>
      <vt:lpstr>Solution</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Neev_Pristine</dc:creator>
  <cp:lastModifiedBy>neevpankaj</cp:lastModifiedBy>
  <dcterms:created xsi:type="dcterms:W3CDTF">2012-11-18T15:23:22Z</dcterms:created>
  <dcterms:modified xsi:type="dcterms:W3CDTF">2013-01-17T09:46:41Z</dcterms:modified>
</cp:coreProperties>
</file>